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2"/>
  </bookViews>
  <sheets>
    <sheet name="Форма 1" sheetId="1" r:id="rId1"/>
    <sheet name="Формы 2-8" sheetId="2" r:id="rId2"/>
    <sheet name="аренда 2020" sheetId="3" r:id="rId3"/>
  </sheets>
  <definedNames>
    <definedName name="_xlnm.Print_Area" localSheetId="0">'Форма 1'!$A$1:$I$42</definedName>
  </definedNames>
  <calcPr fullCalcOnLoad="1"/>
</workbook>
</file>

<file path=xl/sharedStrings.xml><?xml version="1.0" encoding="utf-8"?>
<sst xmlns="http://schemas.openxmlformats.org/spreadsheetml/2006/main" count="283" uniqueCount="181">
  <si>
    <t>Период отчета:</t>
  </si>
  <si>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</si>
  <si>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</si>
  <si>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</si>
  <si>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Адрес дома:</t>
  </si>
  <si>
    <t>Оплачено собственниками и нанимателями</t>
  </si>
  <si>
    <t>1. Содержание и ремонт жилья</t>
  </si>
  <si>
    <t>Начислено и предъявлено собственникам и нанимателям</t>
  </si>
  <si>
    <t>Доходы за период</t>
  </si>
  <si>
    <t>Расходы за период</t>
  </si>
  <si>
    <t>в рублях</t>
  </si>
  <si>
    <t>2. Капитальный ремонт</t>
  </si>
  <si>
    <t>3. Коммунальные услуги</t>
  </si>
  <si>
    <t>4. Услуги по управлению домом</t>
  </si>
  <si>
    <t>5. Прочие услуги</t>
  </si>
  <si>
    <t>5.1. Сдача в аренду нежилых помещений, являющихся общим имуществом дома</t>
  </si>
  <si>
    <t>Отопление</t>
  </si>
  <si>
    <t>Водоотведение</t>
  </si>
  <si>
    <t>куб.м.</t>
  </si>
  <si>
    <t>Гкал</t>
  </si>
  <si>
    <t>Электроэнергия</t>
  </si>
  <si>
    <t>Газ</t>
  </si>
  <si>
    <t>кВт.ч.</t>
  </si>
  <si>
    <t>Период</t>
  </si>
  <si>
    <t>…</t>
  </si>
  <si>
    <t>руб./куб.м.</t>
  </si>
  <si>
    <t>руб./Гкал</t>
  </si>
  <si>
    <t>руб./кВт.ч.</t>
  </si>
  <si>
    <t>руб.</t>
  </si>
  <si>
    <t>Гарантийный срок (дата окончания гарантии исполнителя работ)</t>
  </si>
  <si>
    <t>Стоимость работ, руб.</t>
  </si>
  <si>
    <t>Наименование выполненных работ за период</t>
  </si>
  <si>
    <t xml:space="preserve">1. </t>
  </si>
  <si>
    <t xml:space="preserve">2. </t>
  </si>
  <si>
    <t xml:space="preserve">Дата </t>
  </si>
  <si>
    <t>Подпись, расшифровка подписи</t>
  </si>
  <si>
    <t>Денежные средства у управляющего по лицевому счёту дома</t>
  </si>
  <si>
    <t>(2)</t>
  </si>
  <si>
    <t>(1)</t>
  </si>
  <si>
    <t>(3)</t>
  </si>
  <si>
    <t>(4)</t>
  </si>
  <si>
    <t>(5)</t>
  </si>
  <si>
    <t>(6)</t>
  </si>
  <si>
    <t>(7)</t>
  </si>
  <si>
    <t>Накопленная экономия стоимости выполненных работ и услуг</t>
  </si>
  <si>
    <t>Остаток на начало периода*</t>
  </si>
  <si>
    <t>Остаток на конец периода*</t>
  </si>
  <si>
    <t>(8) = (2) + (4) - (6)</t>
  </si>
  <si>
    <t>(9) = (3) + (5) - (7)</t>
  </si>
  <si>
    <t>ИТОГО:</t>
  </si>
  <si>
    <t>Форма 1. Отчёт о стоимости выполненных работ и услуг по начислению и оплате</t>
  </si>
  <si>
    <t>Форма 2. Отчёт о потреблении коммунальных ресурсов в натуральных показателях</t>
  </si>
  <si>
    <t>Форма 3. Справка о тарифах на коммунальные ресурсы</t>
  </si>
  <si>
    <t>Форма 4. Отчёт о потреблении коммунальных ресурсов в стоимостных показателях</t>
  </si>
  <si>
    <t>Форма 5. Отчёт о выполненных за период работах по капитальному ремонту</t>
  </si>
  <si>
    <t>Форма 6. Отчёт о выполненных за период работах по текущему ремонту</t>
  </si>
  <si>
    <t>Форма 7. Предложение управляющего по выполнению работ по капитальному ремонту на очередной период (20___ г.)</t>
  </si>
  <si>
    <t>Форма 8. Предложение управляющего по выполнению работ по текущему ремонту на очередной период (20___ г.)</t>
  </si>
  <si>
    <t>Холодная вода (ХВС)</t>
  </si>
  <si>
    <t>Горячая вода (ГВС)</t>
  </si>
  <si>
    <t>1. Январь</t>
  </si>
  <si>
    <t>12. Декабрь</t>
  </si>
  <si>
    <t>Объём работ в натуральных показателях
(шт., кв.м., пог.м. и т.д.)</t>
  </si>
  <si>
    <t>Наименование работ на период</t>
  </si>
  <si>
    <t>Общая площадь многоквартирного дома, кв.м.:
в т.ч.:</t>
  </si>
  <si>
    <t>Наименование
выполненных работ и услуг
за период</t>
  </si>
  <si>
    <t>Начислено и предъявлено исполнителями работ и поставщиками услуг, акцептовано управляющим</t>
  </si>
  <si>
    <t>Оплачено исполнителям работ и поставщикам услуг</t>
  </si>
  <si>
    <t>Накопленная экономия стоимости выполненных работ и услуг**</t>
  </si>
  <si>
    <t>** Используется для планирования расходов на будущие периоды</t>
  </si>
  <si>
    <t>* При наличии перерасхода и задолженности в ячейки данных столбцов вносятся отрицательные значения</t>
  </si>
  <si>
    <t>Примечания:</t>
  </si>
  <si>
    <t>Продолжение (формы 2–8) — см. на следующем листе</t>
  </si>
  <si>
    <t>Дата выполнения</t>
  </si>
  <si>
    <t>Ориентировочная дата выполнения</t>
  </si>
  <si>
    <t>Ориентировочный гарантийный срок</t>
  </si>
  <si>
    <t>Ориентировочная стоимость работ, руб. (не более)</t>
  </si>
  <si>
    <t xml:space="preserve">Хозяйственно-финансовый отчёт об управлении многоквартирным домом </t>
  </si>
  <si>
    <t>Ямская 14</t>
  </si>
  <si>
    <t>Наименование организации, осуществлявшей управление :</t>
  </si>
  <si>
    <t>МП Водоканал</t>
  </si>
  <si>
    <t>в т.ч.: Домофон</t>
  </si>
  <si>
    <t>Лифт</t>
  </si>
  <si>
    <t>Обслуживание ОИ</t>
  </si>
  <si>
    <t>в т.ч.: Водоотведение</t>
  </si>
  <si>
    <t>ХВС</t>
  </si>
  <si>
    <t>ГВС</t>
  </si>
  <si>
    <t>2.Июль</t>
  </si>
  <si>
    <t>работы не проводились</t>
  </si>
  <si>
    <t xml:space="preserve"> Замена светильников </t>
  </si>
  <si>
    <t xml:space="preserve"> замена ламп </t>
  </si>
  <si>
    <t xml:space="preserve"> замена выключателей  </t>
  </si>
  <si>
    <t xml:space="preserve"> замена кранов шаровых систем отопления,хвс,гвс Ф50</t>
  </si>
  <si>
    <t xml:space="preserve"> замена кранов шаровых систем отопления,хвс,гвс Ф40</t>
  </si>
  <si>
    <t>6 шт.</t>
  </si>
  <si>
    <t xml:space="preserve"> замена кранов шаровых систем отопления гвс хвс Ф32</t>
  </si>
  <si>
    <t>3 шт.</t>
  </si>
  <si>
    <t xml:space="preserve"> замена кранов шаровых систем отопления гвс хвс Ф20</t>
  </si>
  <si>
    <t xml:space="preserve"> замена сильфонных компенсаторов систем отопления</t>
  </si>
  <si>
    <t xml:space="preserve">замена автоматических воздухоотводчиков </t>
  </si>
  <si>
    <t>8 шт.</t>
  </si>
  <si>
    <t xml:space="preserve">Замена автоматических выключателей 16А </t>
  </si>
  <si>
    <t>7шт.</t>
  </si>
  <si>
    <t xml:space="preserve">Замена автоматических выключателей 32А  </t>
  </si>
  <si>
    <t>2шт.</t>
  </si>
  <si>
    <t xml:space="preserve">Замена автоматических выключателей 115А  </t>
  </si>
  <si>
    <t xml:space="preserve"> Ремонт пандусов входных групп подъездов</t>
  </si>
  <si>
    <t>25 кв.м.</t>
  </si>
  <si>
    <t xml:space="preserve"> локальный ремонт повреждений отделочного слоя стен и потолков МОП </t>
  </si>
  <si>
    <t>380 кв.м.</t>
  </si>
  <si>
    <t xml:space="preserve"> Замена уплотнителей раструбных соединений трубопроводов системы водоотведения </t>
  </si>
  <si>
    <t xml:space="preserve"> замена доводчика тамбурной двери входной группы  подъездов</t>
  </si>
  <si>
    <t>замена пружин этажных входных групп</t>
  </si>
  <si>
    <t>замена стёкол этажных входных дверей</t>
  </si>
  <si>
    <t>12 кв.м.</t>
  </si>
  <si>
    <t xml:space="preserve">ремонт этажных входны дверей </t>
  </si>
  <si>
    <t>13 шт</t>
  </si>
  <si>
    <t>ремонт кровли и локализация протечек</t>
  </si>
  <si>
    <t>ремонт козырьков вентиляционных шахт</t>
  </si>
  <si>
    <t>2 шт</t>
  </si>
  <si>
    <t>ремонт фосада</t>
  </si>
  <si>
    <t>90 кв.м.</t>
  </si>
  <si>
    <t>монтаж дополнительного утеплителя  фасада</t>
  </si>
  <si>
    <t>30 кв.м.</t>
  </si>
  <si>
    <t>2 шт.</t>
  </si>
  <si>
    <t xml:space="preserve">Утверждаю </t>
  </si>
  <si>
    <t>Директор МП "Водоканал"</t>
  </si>
  <si>
    <t>_______________ Н.Н.Молчанов</t>
  </si>
  <si>
    <t>с «01»января 2020г.     по «31» декабря 2020г.</t>
  </si>
  <si>
    <t>01.01.-31-12.2020</t>
  </si>
  <si>
    <t>41 шт.</t>
  </si>
  <si>
    <t>179 шт.</t>
  </si>
  <si>
    <t>18 шт.</t>
  </si>
  <si>
    <t>8шт.</t>
  </si>
  <si>
    <t>23 шт.</t>
  </si>
  <si>
    <t xml:space="preserve"> замена кранов шаровых систем отопления гвс хвс Ф16</t>
  </si>
  <si>
    <t>27 шт.</t>
  </si>
  <si>
    <t xml:space="preserve"> замена участков стальных трубопроводов систем ХВС,ГВС,СО Ф50мм.</t>
  </si>
  <si>
    <t>3 п.м.</t>
  </si>
  <si>
    <t xml:space="preserve"> замена участков стальных трубопроводов систем ХВС,ГВС,СО Ф40мм.</t>
  </si>
  <si>
    <t>4 п.м.</t>
  </si>
  <si>
    <t>39 шт.</t>
  </si>
  <si>
    <t>50 кв.м.</t>
  </si>
  <si>
    <t>Отчет о денежных средствах, полученных от аренды общего имущества</t>
  </si>
  <si>
    <t>ж/д по ул. Ямской 14 за период  2020 год</t>
  </si>
  <si>
    <t>Сумма, начисленная за услуги аренды общего имущества (руб)</t>
  </si>
  <si>
    <t>Сумма, поступившая на р/счет предприятия МП Водоканал от аренды (руб)</t>
  </si>
  <si>
    <t>Сумма агентского вознаграждения Мп Водоканал (руб)</t>
  </si>
  <si>
    <t>Сумма зачисленная на л/счета собственников (руб)</t>
  </si>
  <si>
    <t>Сумма исчисленного (перечисленного) налога на доходы физических лиц (руб)</t>
  </si>
  <si>
    <t>Иные оплаты из резервного фонда</t>
  </si>
  <si>
    <t>Остаток средств (руб)</t>
  </si>
  <si>
    <t>Задолженность Арендатора по оплате по аренде общего имущества (руб)</t>
  </si>
  <si>
    <t>Остаток на 01.01.2020 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</si>
  <si>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</si>
  <si>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</si>
  <si>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</si>
  <si>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</si>
  <si>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</si>
  <si>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</si>
  <si>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</si>
  <si>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</si>
  <si>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</si>
  <si>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</si>
  <si>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</si>
  <si>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</si>
  <si>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</si>
  <si>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Задолженность на 31.12.19 г.</t>
  </si>
  <si>
    <t>Мазурин</t>
  </si>
  <si>
    <t>Сафонов</t>
  </si>
  <si>
    <t>Ржавцев</t>
  </si>
  <si>
    <t>Швыдкий</t>
  </si>
  <si>
    <t>Заключенные договора</t>
  </si>
  <si>
    <t>ИП Мазурин - размещение информационных стендов на стенах</t>
  </si>
  <si>
    <t xml:space="preserve">лифтовых кабин </t>
  </si>
  <si>
    <t>1760,00 руб/мес</t>
  </si>
  <si>
    <t>ИП Швыдкий В.А. размещение рекламной конструкции на стенах</t>
  </si>
  <si>
    <t>1200,00 руб/мес</t>
  </si>
  <si>
    <t>ИП Ржавцев</t>
  </si>
  <si>
    <t>размещение рекламной конструкции на стенах</t>
  </si>
  <si>
    <t>400,00 руб/мес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</si>
</sst>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28" fillId="0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8" fillId="0" borderId="0" xfId="0" applyFont="1" applyFill="1" applyBorder="1" applyAlignment="1">
      <alignment/>
    </xf>
    <xf numFmtId="49" fontId="0" fillId="0" borderId="10" xfId="0" applyNumberFormat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top" wrapText="1" indent="1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left" vertical="top" indent="1"/>
    </xf>
    <xf numFmtId="0" fontId="0" fillId="0" borderId="11" xfId="0" applyBorder="1" applyAlignment="1">
      <alignment horizontal="left" vertical="top" indent="1"/>
    </xf>
    <xf numFmtId="4" fontId="0" fillId="0" borderId="13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28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12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10" xfId="0" applyBorder="1" applyAlignment="1">
      <alignment vertical="top" wrapText="1"/>
    </xf>
    <xf numFmtId="4" fontId="0" fillId="0" borderId="10" xfId="0" applyNumberFormat="1" applyBorder="1" applyAlignment="1">
      <alignment vertical="top" wrapText="1"/>
    </xf>
    <xf numFmtId="0" fontId="28" fillId="0" borderId="10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left" indent="1"/>
    </xf>
    <xf numFmtId="0" fontId="0" fillId="0" borderId="14" xfId="0" applyBorder="1" applyAlignment="1">
      <alignment horizontal="left" indent="1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90" zoomScaleNormal="90" zoomScalePageLayoutView="0" workbookViewId="0" topLeftCell="A28">
      <selection activeCell="D51" sqref="D50:D51"/>
    </sheetView>
  </sheetViews>
  <sheetFormatPr defaultColWidth="9.140625" defaultRowHeight="15"/>
  <cols>
    <col min="1" max="1" width="41.140625" style="0" customWidth="1"/>
    <col min="2" max="9" width="17.421875" style="0" customWidth="1"/>
  </cols>
  <sheetData>
    <row r="1" spans="1:9" ht="15.75">
      <c r="A1" s="2" t="s">
        <v>77</v>
      </c>
      <c r="B1" s="2"/>
      <c r="C1" s="2"/>
      <c r="G1" s="50" t="s">
        <v>125</v>
      </c>
      <c r="H1" s="50"/>
      <c r="I1" s="50"/>
    </row>
    <row r="2" spans="1:9" ht="15.75">
      <c r="A2" s="2"/>
      <c r="B2" s="2"/>
      <c r="C2" s="2"/>
      <c r="G2" s="50" t="s">
        <v>126</v>
      </c>
      <c r="H2" s="50"/>
      <c r="I2" s="50"/>
    </row>
    <row r="3" spans="1:9" ht="15.75">
      <c r="A3" t="s">
        <v>0</v>
      </c>
      <c r="B3" t="s">
        <v>128</v>
      </c>
      <c r="G3" s="50" t="s">
        <v>127</v>
      </c>
      <c r="H3" s="50"/>
      <c r="I3" s="50"/>
    </row>
    <row r="4" spans="1:3" ht="15.75">
      <c r="A4" s="2"/>
      <c r="C4" s="2"/>
    </row>
    <row r="5" spans="1:2" ht="15">
      <c r="A5" t="s">
        <v>4</v>
      </c>
      <c r="B5" t="s">
        <v>78</v>
      </c>
    </row>
    <row r="6" spans="1:6" ht="15">
      <c r="A6" s="3"/>
      <c r="B6" s="3"/>
      <c r="C6" s="3"/>
      <c r="D6" s="3"/>
      <c r="E6" s="3"/>
      <c r="F6" s="3"/>
    </row>
    <row r="7" spans="1:6" ht="32.25" customHeight="1">
      <c r="A7" s="45" t="s">
        <v>79</v>
      </c>
      <c r="B7" s="45"/>
      <c r="C7" s="45"/>
      <c r="D7" t="s">
        <v>80</v>
      </c>
      <c r="E7" s="10"/>
      <c r="F7" s="10"/>
    </row>
    <row r="8" spans="4:6" ht="15">
      <c r="D8" s="3"/>
      <c r="E8" s="3"/>
      <c r="F8" s="3"/>
    </row>
    <row r="9" spans="1:4" ht="30" customHeight="1">
      <c r="A9" s="46" t="s">
        <v>64</v>
      </c>
      <c r="B9" s="46"/>
      <c r="C9" s="47"/>
      <c r="D9" s="4">
        <v>15476.8</v>
      </c>
    </row>
    <row r="10" spans="1:4" ht="15">
      <c r="A10" s="48" t="s">
        <v>3</v>
      </c>
      <c r="B10" s="48"/>
      <c r="C10" s="49"/>
      <c r="D10" s="4">
        <v>10969.1</v>
      </c>
    </row>
    <row r="11" spans="1:4" ht="15">
      <c r="A11" s="48" t="s">
        <v>1</v>
      </c>
      <c r="B11" s="48"/>
      <c r="C11" s="49"/>
      <c r="D11" s="4">
        <v>1704</v>
      </c>
    </row>
    <row r="12" spans="1:4" ht="15">
      <c r="A12" s="48" t="s">
        <v>2</v>
      </c>
      <c r="B12" s="48"/>
      <c r="C12" s="49"/>
      <c r="D12" s="4">
        <v>2803.7</v>
      </c>
    </row>
    <row r="15" spans="1:9" ht="15">
      <c r="A15" s="1" t="s">
        <v>50</v>
      </c>
      <c r="I15" s="9" t="s">
        <v>10</v>
      </c>
    </row>
    <row r="16" spans="1:9" ht="21" customHeight="1">
      <c r="A16" s="43" t="s">
        <v>65</v>
      </c>
      <c r="B16" s="53" t="s">
        <v>45</v>
      </c>
      <c r="C16" s="53"/>
      <c r="D16" s="54" t="s">
        <v>8</v>
      </c>
      <c r="E16" s="55"/>
      <c r="F16" s="51" t="s">
        <v>9</v>
      </c>
      <c r="G16" s="52"/>
      <c r="H16" s="53" t="s">
        <v>46</v>
      </c>
      <c r="I16" s="53"/>
    </row>
    <row r="17" spans="1:9" ht="120">
      <c r="A17" s="44"/>
      <c r="B17" s="6" t="s">
        <v>44</v>
      </c>
      <c r="C17" s="6" t="s">
        <v>36</v>
      </c>
      <c r="D17" s="7" t="s">
        <v>7</v>
      </c>
      <c r="E17" s="7" t="s">
        <v>5</v>
      </c>
      <c r="F17" s="6" t="s">
        <v>66</v>
      </c>
      <c r="G17" s="6" t="s">
        <v>67</v>
      </c>
      <c r="H17" s="6" t="s">
        <v>68</v>
      </c>
      <c r="I17" s="6" t="s">
        <v>36</v>
      </c>
    </row>
    <row r="18" spans="1:9" s="12" customFormat="1" ht="15">
      <c r="A18" s="11" t="s">
        <v>38</v>
      </c>
      <c r="B18" s="11" t="s">
        <v>37</v>
      </c>
      <c r="C18" s="11" t="s">
        <v>39</v>
      </c>
      <c r="D18" s="11" t="s">
        <v>40</v>
      </c>
      <c r="E18" s="11" t="s">
        <v>41</v>
      </c>
      <c r="F18" s="11" t="s">
        <v>42</v>
      </c>
      <c r="G18" s="11" t="s">
        <v>43</v>
      </c>
      <c r="H18" s="11" t="s">
        <v>47</v>
      </c>
      <c r="I18" s="11" t="s">
        <v>48</v>
      </c>
    </row>
    <row r="19" spans="1:9" ht="15">
      <c r="A19" s="21" t="s">
        <v>6</v>
      </c>
      <c r="B19" s="25">
        <f>SUM(B20:B22)</f>
        <v>-695870.46</v>
      </c>
      <c r="C19" s="25">
        <f aca="true" t="shared" si="0" ref="C19:I19">SUM(C20:C22)</f>
        <v>-695870.46</v>
      </c>
      <c r="D19" s="25">
        <f t="shared" si="0"/>
        <v>3931604.26</v>
      </c>
      <c r="E19" s="25">
        <f t="shared" si="0"/>
        <v>4396385.3100000005</v>
      </c>
      <c r="F19" s="25">
        <f t="shared" si="0"/>
        <v>3256492.46</v>
      </c>
      <c r="G19" s="25">
        <f t="shared" si="0"/>
        <v>3256492.46</v>
      </c>
      <c r="H19" s="25">
        <f t="shared" si="0"/>
        <v>-20758.66000000031</v>
      </c>
      <c r="I19" s="25">
        <f t="shared" si="0"/>
        <v>231006.38999999996</v>
      </c>
    </row>
    <row r="20" spans="1:9" ht="15">
      <c r="A20" s="23" t="s">
        <v>81</v>
      </c>
      <c r="B20" s="37">
        <v>-25304.33</v>
      </c>
      <c r="C20" s="26">
        <f>B20</f>
        <v>-25304.33</v>
      </c>
      <c r="D20" s="26">
        <v>129660</v>
      </c>
      <c r="E20" s="26">
        <f>127029.95+166.14</f>
        <v>127196.09</v>
      </c>
      <c r="F20" s="26">
        <v>108000</v>
      </c>
      <c r="G20" s="26">
        <f>F20</f>
        <v>108000</v>
      </c>
      <c r="H20" s="26">
        <f aca="true" t="shared" si="1" ref="H20:I22">B20+D20-F20</f>
        <v>-3644.3300000000017</v>
      </c>
      <c r="I20" s="26">
        <v>-27048.24</v>
      </c>
    </row>
    <row r="21" spans="1:9" ht="15">
      <c r="A21" s="23" t="s">
        <v>82</v>
      </c>
      <c r="B21" s="37">
        <v>-88127.26</v>
      </c>
      <c r="C21" s="26">
        <f>B21</f>
        <v>-88127.26</v>
      </c>
      <c r="D21" s="26">
        <v>608068.92</v>
      </c>
      <c r="E21" s="26">
        <f>523658.02+82000+2244.79</f>
        <v>607902.81</v>
      </c>
      <c r="F21" s="26">
        <v>416474.4</v>
      </c>
      <c r="G21" s="26">
        <f>F21</f>
        <v>416474.4</v>
      </c>
      <c r="H21" s="26">
        <f t="shared" si="1"/>
        <v>103467.26000000001</v>
      </c>
      <c r="I21" s="26">
        <v>-88774.85</v>
      </c>
    </row>
    <row r="22" spans="1:9" ht="15">
      <c r="A22" s="22" t="s">
        <v>83</v>
      </c>
      <c r="B22" s="38">
        <f>-436489.96-145948.91</f>
        <v>-582438.87</v>
      </c>
      <c r="C22" s="27">
        <f>B22</f>
        <v>-582438.87</v>
      </c>
      <c r="D22" s="27">
        <v>3193875.34</v>
      </c>
      <c r="E22" s="27">
        <v>3661286.41</v>
      </c>
      <c r="F22" s="27">
        <f>2304775.13+140672.96+203735.96+56337.37+26496.64</f>
        <v>2732018.06</v>
      </c>
      <c r="G22" s="26">
        <f>F22</f>
        <v>2732018.06</v>
      </c>
      <c r="H22" s="26">
        <f t="shared" si="1"/>
        <v>-120581.59000000032</v>
      </c>
      <c r="I22" s="26">
        <f t="shared" si="1"/>
        <v>346829.48</v>
      </c>
    </row>
    <row r="23" spans="1:9" ht="15">
      <c r="A23" s="21" t="s">
        <v>11</v>
      </c>
      <c r="B23" s="39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</row>
    <row r="24" spans="1:9" ht="15">
      <c r="A24" s="22"/>
      <c r="B24" s="38"/>
      <c r="C24" s="27"/>
      <c r="D24" s="27"/>
      <c r="E24" s="27"/>
      <c r="F24" s="27"/>
      <c r="G24" s="27"/>
      <c r="H24" s="27"/>
      <c r="I24" s="27"/>
    </row>
    <row r="25" spans="1:9" ht="15">
      <c r="A25" s="21" t="s">
        <v>12</v>
      </c>
      <c r="B25" s="39">
        <f>B28+B29+B26+B27</f>
        <v>-1245524.5200000003</v>
      </c>
      <c r="C25" s="25">
        <f aca="true" t="shared" si="2" ref="C25:I25">C28+C29+C26+C27</f>
        <v>-1245524.5200000003</v>
      </c>
      <c r="D25" s="25">
        <f t="shared" si="2"/>
        <v>4459677.13</v>
      </c>
      <c r="E25" s="25">
        <f t="shared" si="2"/>
        <v>5067455.29</v>
      </c>
      <c r="F25" s="25">
        <f t="shared" si="2"/>
        <v>4566375.48</v>
      </c>
      <c r="G25" s="25">
        <f t="shared" si="2"/>
        <v>4614641.06</v>
      </c>
      <c r="H25" s="25">
        <f t="shared" si="2"/>
        <v>-643038.95</v>
      </c>
      <c r="I25" s="25">
        <f t="shared" si="2"/>
        <v>-448345.8579999998</v>
      </c>
    </row>
    <row r="26" spans="1:9" ht="15">
      <c r="A26" s="23" t="s">
        <v>84</v>
      </c>
      <c r="B26" s="37">
        <v>-309443.38</v>
      </c>
      <c r="C26" s="26">
        <f>B26</f>
        <v>-309443.38</v>
      </c>
      <c r="D26" s="26">
        <f>1761850.79-25469.27</f>
        <v>1736381.52</v>
      </c>
      <c r="E26" s="26">
        <f>1768460.23-20649.81+20780.6</f>
        <v>1768591.02</v>
      </c>
      <c r="F26" s="26">
        <f>D26</f>
        <v>1736381.52</v>
      </c>
      <c r="G26" s="26">
        <f>E26</f>
        <v>1768591.02</v>
      </c>
      <c r="H26" s="26">
        <v>-298014.48</v>
      </c>
      <c r="I26" s="26">
        <f>H26</f>
        <v>-298014.48</v>
      </c>
    </row>
    <row r="27" spans="1:9" ht="15">
      <c r="A27" s="23" t="s">
        <v>85</v>
      </c>
      <c r="B27" s="37">
        <v>-147896.53</v>
      </c>
      <c r="C27" s="26">
        <f>B27</f>
        <v>-147896.53</v>
      </c>
      <c r="D27" s="26">
        <f>969925.92-19313.4</f>
        <v>950612.52</v>
      </c>
      <c r="E27" s="26">
        <f>959056.64-2239.61+9851.57</f>
        <v>966668.6</v>
      </c>
      <c r="F27" s="26">
        <f>D27</f>
        <v>950612.52</v>
      </c>
      <c r="G27" s="26">
        <f>E27</f>
        <v>966668.6</v>
      </c>
      <c r="H27" s="26">
        <v>-141692.02</v>
      </c>
      <c r="I27" s="26">
        <f>H27</f>
        <v>-141692.02</v>
      </c>
    </row>
    <row r="28" spans="1:9" ht="15">
      <c r="A28" s="23" t="s">
        <v>86</v>
      </c>
      <c r="B28" s="37">
        <v>-287314.78</v>
      </c>
      <c r="C28" s="26">
        <f>B28</f>
        <v>-287314.78</v>
      </c>
      <c r="D28" s="26">
        <v>728030.36</v>
      </c>
      <c r="E28" s="26">
        <f>760803.9-13000+8686.17</f>
        <v>756490.0700000001</v>
      </c>
      <c r="F28" s="26">
        <f>663255.26*1.2</f>
        <v>795906.312</v>
      </c>
      <c r="G28" s="26">
        <f>F28</f>
        <v>795906.312</v>
      </c>
      <c r="H28" s="26">
        <v>0</v>
      </c>
      <c r="I28" s="26">
        <v>0</v>
      </c>
    </row>
    <row r="29" spans="1:9" ht="15">
      <c r="A29" s="22" t="s">
        <v>16</v>
      </c>
      <c r="B29" s="38">
        <v>-500869.83</v>
      </c>
      <c r="C29" s="27">
        <f>B29</f>
        <v>-500869.83</v>
      </c>
      <c r="D29" s="27">
        <v>1044652.73</v>
      </c>
      <c r="E29" s="27">
        <f>1375635.9+200216.83-21011.94+20864.81</f>
        <v>1575705.6</v>
      </c>
      <c r="F29" s="27">
        <f>902895.94*1.2</f>
        <v>1083475.1279999998</v>
      </c>
      <c r="G29" s="26">
        <f>F29</f>
        <v>1083475.1279999998</v>
      </c>
      <c r="H29" s="26">
        <v>-203332.45</v>
      </c>
      <c r="I29" s="27">
        <f>C29+E29-G29</f>
        <v>-8639.357999999775</v>
      </c>
    </row>
    <row r="30" spans="1:9" ht="15">
      <c r="A30" s="21" t="s">
        <v>13</v>
      </c>
      <c r="B30" s="39">
        <v>-152324</v>
      </c>
      <c r="C30" s="25">
        <f>B30</f>
        <v>-152324</v>
      </c>
      <c r="D30" s="25">
        <f>1181196.93+307000</f>
        <v>1488196.93</v>
      </c>
      <c r="E30" s="25">
        <f>1011189.06+120000+280000</f>
        <v>1411189.06</v>
      </c>
      <c r="F30" s="25">
        <f>744489.77+173348.6</f>
        <v>917838.37</v>
      </c>
      <c r="G30" s="25">
        <f>F30</f>
        <v>917838.37</v>
      </c>
      <c r="H30" s="25">
        <f>B30+D30-F30</f>
        <v>418034.55999999994</v>
      </c>
      <c r="I30" s="26">
        <v>-159775.02</v>
      </c>
    </row>
    <row r="31" spans="1:9" ht="15">
      <c r="A31" s="22"/>
      <c r="B31" s="27"/>
      <c r="C31" s="27"/>
      <c r="D31" s="27"/>
      <c r="E31" s="27"/>
      <c r="F31" s="27"/>
      <c r="G31" s="27"/>
      <c r="H31" s="27"/>
      <c r="I31" s="27"/>
    </row>
    <row r="32" spans="1:9" ht="15">
      <c r="A32" s="21" t="s">
        <v>14</v>
      </c>
      <c r="B32" s="25"/>
      <c r="C32" s="25"/>
      <c r="D32" s="25"/>
      <c r="E32" s="25"/>
      <c r="F32" s="25"/>
      <c r="G32" s="25"/>
      <c r="H32" s="25"/>
      <c r="I32" s="25"/>
    </row>
    <row r="33" spans="1:9" ht="30" customHeight="1">
      <c r="A33" s="20" t="s">
        <v>15</v>
      </c>
      <c r="B33" s="26">
        <v>129947.87</v>
      </c>
      <c r="C33" s="26">
        <f>B33-15040</f>
        <v>114907.87</v>
      </c>
      <c r="D33" s="26">
        <v>40320</v>
      </c>
      <c r="E33" s="26">
        <v>30720</v>
      </c>
      <c r="F33" s="26">
        <v>0</v>
      </c>
      <c r="G33" s="26">
        <v>0</v>
      </c>
      <c r="H33" s="26">
        <f>B33+D33-F33</f>
        <v>170267.87</v>
      </c>
      <c r="I33" s="26">
        <f>C33+E33-G33</f>
        <v>145627.87</v>
      </c>
    </row>
    <row r="34" spans="1:9" ht="15">
      <c r="A34" s="24" t="s">
        <v>24</v>
      </c>
      <c r="B34" s="27"/>
      <c r="C34" s="27"/>
      <c r="D34" s="27"/>
      <c r="E34" s="27"/>
      <c r="F34" s="27"/>
      <c r="G34" s="27"/>
      <c r="H34" s="27"/>
      <c r="I34" s="27"/>
    </row>
    <row r="35" spans="1:9" ht="15">
      <c r="A35" s="13" t="s">
        <v>49</v>
      </c>
      <c r="B35" s="28">
        <f>B19+B25+B30</f>
        <v>-2093718.9800000002</v>
      </c>
      <c r="C35" s="28">
        <f aca="true" t="shared" si="3" ref="C35:I35">C19+C25+C30</f>
        <v>-2093718.9800000002</v>
      </c>
      <c r="D35" s="28">
        <f t="shared" si="3"/>
        <v>9879478.32</v>
      </c>
      <c r="E35" s="28">
        <f t="shared" si="3"/>
        <v>10875029.660000002</v>
      </c>
      <c r="F35" s="28">
        <f t="shared" si="3"/>
        <v>8740706.31</v>
      </c>
      <c r="G35" s="28">
        <f t="shared" si="3"/>
        <v>8788971.889999999</v>
      </c>
      <c r="H35" s="28">
        <f t="shared" si="3"/>
        <v>-245763.05000000028</v>
      </c>
      <c r="I35" s="28">
        <f t="shared" si="3"/>
        <v>-377114.4879999998</v>
      </c>
    </row>
    <row r="37" spans="1:7" ht="15" hidden="1">
      <c r="A37" t="s">
        <v>71</v>
      </c>
      <c r="B37" s="36"/>
      <c r="D37" s="36"/>
      <c r="F37" s="36"/>
      <c r="G37" s="36"/>
    </row>
    <row r="38" spans="1:6" ht="15" hidden="1">
      <c r="A38" t="s">
        <v>70</v>
      </c>
      <c r="F38" s="36"/>
    </row>
    <row r="39" spans="1:6" ht="15" hidden="1">
      <c r="A39" t="s">
        <v>69</v>
      </c>
      <c r="D39" s="36"/>
      <c r="E39" s="36"/>
      <c r="F39" s="36"/>
    </row>
    <row r="40" ht="15" hidden="1"/>
    <row r="41" ht="15" hidden="1">
      <c r="A41" t="s">
        <v>34</v>
      </c>
    </row>
    <row r="42" ht="15" hidden="1">
      <c r="A42" t="s">
        <v>35</v>
      </c>
    </row>
    <row r="43" ht="15" hidden="1"/>
    <row r="44" ht="15" hidden="1"/>
    <row r="45" ht="15" hidden="1">
      <c r="A45" s="32" t="s">
        <v>72</v>
      </c>
    </row>
    <row r="46" ht="15">
      <c r="D46" s="36"/>
    </row>
    <row r="47" spans="4:5" ht="15">
      <c r="D47" s="36"/>
      <c r="E47" s="36"/>
    </row>
  </sheetData>
  <sheetProtection/>
  <mergeCells count="13">
    <mergeCell ref="G1:I1"/>
    <mergeCell ref="G2:I2"/>
    <mergeCell ref="G3:I3"/>
    <mergeCell ref="F16:G16"/>
    <mergeCell ref="H16:I16"/>
    <mergeCell ref="B16:C16"/>
    <mergeCell ref="D16:E16"/>
    <mergeCell ref="A16:A17"/>
    <mergeCell ref="A7:C7"/>
    <mergeCell ref="A9:C9"/>
    <mergeCell ref="A10:C10"/>
    <mergeCell ref="A11:C11"/>
    <mergeCell ref="A12:C12"/>
  </mergeCells>
  <printOptions/>
  <pageMargins left="0.64" right="0.52" top="0.4330708661417323" bottom="0.3937007874015748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29">
      <selection activeCell="D58" sqref="D58"/>
    </sheetView>
  </sheetViews>
  <sheetFormatPr defaultColWidth="9.140625" defaultRowHeight="15"/>
  <cols>
    <col min="1" max="1" width="21.00390625" style="0" customWidth="1"/>
    <col min="2" max="7" width="19.00390625" style="0" customWidth="1"/>
  </cols>
  <sheetData>
    <row r="1" ht="15">
      <c r="A1" s="1" t="s">
        <v>51</v>
      </c>
    </row>
    <row r="2" spans="1:7" ht="15">
      <c r="A2" s="59" t="s">
        <v>23</v>
      </c>
      <c r="B2" s="14" t="s">
        <v>58</v>
      </c>
      <c r="C2" s="14" t="s">
        <v>59</v>
      </c>
      <c r="D2" s="14" t="s">
        <v>17</v>
      </c>
      <c r="E2" s="14" t="s">
        <v>20</v>
      </c>
      <c r="F2" s="14" t="s">
        <v>21</v>
      </c>
      <c r="G2" s="14" t="s">
        <v>16</v>
      </c>
    </row>
    <row r="3" spans="1:7" ht="15">
      <c r="A3" s="60"/>
      <c r="B3" s="14" t="s">
        <v>18</v>
      </c>
      <c r="C3" s="14" t="s">
        <v>18</v>
      </c>
      <c r="D3" s="14" t="s">
        <v>18</v>
      </c>
      <c r="E3" s="14" t="s">
        <v>22</v>
      </c>
      <c r="F3" s="14" t="s">
        <v>18</v>
      </c>
      <c r="G3" s="14" t="s">
        <v>19</v>
      </c>
    </row>
    <row r="4" spans="1:7" ht="15" hidden="1">
      <c r="A4" s="18" t="s">
        <v>60</v>
      </c>
      <c r="B4" s="29"/>
      <c r="C4" s="29"/>
      <c r="D4" s="29"/>
      <c r="E4" s="29"/>
      <c r="F4" s="29"/>
      <c r="G4" s="29"/>
    </row>
    <row r="5" spans="1:7" ht="15" hidden="1">
      <c r="A5" s="18" t="s">
        <v>24</v>
      </c>
      <c r="B5" s="29"/>
      <c r="C5" s="29"/>
      <c r="D5" s="29"/>
      <c r="E5" s="29"/>
      <c r="F5" s="29"/>
      <c r="G5" s="29"/>
    </row>
    <row r="6" spans="1:7" ht="15" hidden="1">
      <c r="A6" s="18" t="s">
        <v>24</v>
      </c>
      <c r="B6" s="29"/>
      <c r="C6" s="29"/>
      <c r="D6" s="29"/>
      <c r="E6" s="29"/>
      <c r="F6" s="29"/>
      <c r="G6" s="29"/>
    </row>
    <row r="7" spans="1:7" ht="15" hidden="1">
      <c r="A7" s="18" t="s">
        <v>61</v>
      </c>
      <c r="B7" s="29"/>
      <c r="C7" s="29"/>
      <c r="D7" s="29"/>
      <c r="E7" s="29"/>
      <c r="F7" s="29"/>
      <c r="G7" s="29"/>
    </row>
    <row r="8" spans="1:7" ht="15">
      <c r="A8" s="19" t="s">
        <v>49</v>
      </c>
      <c r="B8" s="30">
        <f>B25/((B14+B13)/2)</f>
        <v>15214.669014084506</v>
      </c>
      <c r="C8" s="30">
        <f>C25/((C14+C13)/2)</f>
        <v>4901.806442076739</v>
      </c>
      <c r="D8" s="30">
        <f>D25/((D14+D13)/2)</f>
        <v>22691.865133298485</v>
      </c>
      <c r="E8" s="30">
        <f>E25/((E14+E13)/2)</f>
        <v>83727.10684931507</v>
      </c>
      <c r="F8" s="30">
        <v>0</v>
      </c>
      <c r="G8" s="30">
        <f>G25/((G14+G13)/2)</f>
        <v>726.7450518492681</v>
      </c>
    </row>
    <row r="10" ht="15">
      <c r="A10" s="1" t="s">
        <v>52</v>
      </c>
    </row>
    <row r="11" spans="1:7" ht="15">
      <c r="A11" s="61" t="s">
        <v>23</v>
      </c>
      <c r="B11" s="14" t="s">
        <v>58</v>
      </c>
      <c r="C11" s="14" t="s">
        <v>59</v>
      </c>
      <c r="D11" s="14" t="s">
        <v>17</v>
      </c>
      <c r="E11" s="14" t="s">
        <v>20</v>
      </c>
      <c r="F11" s="14" t="s">
        <v>21</v>
      </c>
      <c r="G11" s="14" t="s">
        <v>16</v>
      </c>
    </row>
    <row r="12" spans="1:7" ht="15">
      <c r="A12" s="61"/>
      <c r="B12" s="14" t="s">
        <v>25</v>
      </c>
      <c r="C12" s="14" t="s">
        <v>25</v>
      </c>
      <c r="D12" s="14" t="s">
        <v>25</v>
      </c>
      <c r="E12" s="14" t="s">
        <v>27</v>
      </c>
      <c r="F12" s="14" t="s">
        <v>25</v>
      </c>
      <c r="G12" s="14" t="s">
        <v>26</v>
      </c>
    </row>
    <row r="13" spans="1:7" ht="15.75">
      <c r="A13" s="18" t="s">
        <v>60</v>
      </c>
      <c r="B13" s="35">
        <v>62.06</v>
      </c>
      <c r="C13" s="35">
        <v>161.95</v>
      </c>
      <c r="D13" s="35">
        <v>76.1</v>
      </c>
      <c r="E13" s="35">
        <v>2.87</v>
      </c>
      <c r="F13" s="35">
        <v>0</v>
      </c>
      <c r="G13" s="35">
        <v>1490.86</v>
      </c>
    </row>
    <row r="14" spans="1:7" ht="15.75">
      <c r="A14" s="18" t="s">
        <v>87</v>
      </c>
      <c r="B14" s="35">
        <v>62.9</v>
      </c>
      <c r="C14" s="35">
        <v>162.79</v>
      </c>
      <c r="D14" s="35">
        <v>76.94</v>
      </c>
      <c r="E14" s="35">
        <v>2.97</v>
      </c>
      <c r="F14" s="35">
        <v>0</v>
      </c>
      <c r="G14" s="35">
        <v>1490.86</v>
      </c>
    </row>
    <row r="15" spans="1:7" ht="15" hidden="1">
      <c r="A15" s="18" t="s">
        <v>24</v>
      </c>
      <c r="B15" s="29"/>
      <c r="C15" s="29"/>
      <c r="D15" s="29"/>
      <c r="E15" s="29"/>
      <c r="F15" s="29"/>
      <c r="G15" s="29"/>
    </row>
    <row r="16" spans="1:7" ht="15" hidden="1">
      <c r="A16" s="18" t="s">
        <v>61</v>
      </c>
      <c r="B16" s="29"/>
      <c r="C16" s="29"/>
      <c r="D16" s="29"/>
      <c r="E16" s="29"/>
      <c r="F16" s="29"/>
      <c r="G16" s="29"/>
    </row>
    <row r="18" ht="15">
      <c r="A18" s="1" t="s">
        <v>53</v>
      </c>
    </row>
    <row r="19" spans="1:7" ht="15">
      <c r="A19" s="61" t="s">
        <v>23</v>
      </c>
      <c r="B19" s="14" t="s">
        <v>58</v>
      </c>
      <c r="C19" s="14" t="s">
        <v>59</v>
      </c>
      <c r="D19" s="14" t="s">
        <v>17</v>
      </c>
      <c r="E19" s="14" t="s">
        <v>20</v>
      </c>
      <c r="F19" s="14" t="s">
        <v>21</v>
      </c>
      <c r="G19" s="14" t="s">
        <v>16</v>
      </c>
    </row>
    <row r="20" spans="1:7" ht="15">
      <c r="A20" s="61"/>
      <c r="B20" s="14" t="s">
        <v>28</v>
      </c>
      <c r="C20" s="14" t="s">
        <v>28</v>
      </c>
      <c r="D20" s="14" t="s">
        <v>28</v>
      </c>
      <c r="E20" s="14" t="s">
        <v>28</v>
      </c>
      <c r="F20" s="14" t="s">
        <v>28</v>
      </c>
      <c r="G20" s="14" t="s">
        <v>28</v>
      </c>
    </row>
    <row r="21" spans="1:7" ht="15" hidden="1">
      <c r="A21" s="18" t="s">
        <v>60</v>
      </c>
      <c r="B21" s="29"/>
      <c r="C21" s="29"/>
      <c r="D21" s="29"/>
      <c r="E21" s="29"/>
      <c r="F21" s="29"/>
      <c r="G21" s="29"/>
    </row>
    <row r="22" spans="1:7" ht="15" hidden="1">
      <c r="A22" s="18" t="s">
        <v>24</v>
      </c>
      <c r="B22" s="29"/>
      <c r="C22" s="29"/>
      <c r="D22" s="29"/>
      <c r="E22" s="29"/>
      <c r="F22" s="29"/>
      <c r="G22" s="29"/>
    </row>
    <row r="23" spans="1:7" ht="15" hidden="1">
      <c r="A23" s="18" t="s">
        <v>24</v>
      </c>
      <c r="B23" s="29"/>
      <c r="C23" s="29"/>
      <c r="D23" s="29"/>
      <c r="E23" s="29"/>
      <c r="F23" s="29"/>
      <c r="G23" s="29"/>
    </row>
    <row r="24" spans="1:7" ht="15" hidden="1">
      <c r="A24" s="18" t="s">
        <v>61</v>
      </c>
      <c r="B24" s="29"/>
      <c r="C24" s="29"/>
      <c r="D24" s="29"/>
      <c r="E24" s="29"/>
      <c r="F24" s="29"/>
      <c r="G24" s="29"/>
    </row>
    <row r="25" spans="1:7" ht="15">
      <c r="A25" s="19" t="s">
        <v>49</v>
      </c>
      <c r="B25" s="29">
        <f>'Форма 1'!F27</f>
        <v>950612.52</v>
      </c>
      <c r="C25" s="29">
        <f>'Форма 1'!F28</f>
        <v>795906.312</v>
      </c>
      <c r="D25" s="29">
        <f>'Форма 1'!F26</f>
        <v>1736381.52</v>
      </c>
      <c r="E25" s="29">
        <f>203735.96*1.2</f>
        <v>244483.15199999997</v>
      </c>
      <c r="F25" s="29">
        <v>0</v>
      </c>
      <c r="G25" s="29">
        <f>'Форма 1'!F29</f>
        <v>1083475.1279999998</v>
      </c>
    </row>
    <row r="27" ht="15">
      <c r="A27" s="1" t="s">
        <v>54</v>
      </c>
    </row>
    <row r="28" spans="1:7" ht="75">
      <c r="A28" s="53" t="s">
        <v>31</v>
      </c>
      <c r="B28" s="53"/>
      <c r="C28" s="53"/>
      <c r="D28" s="34" t="s">
        <v>62</v>
      </c>
      <c r="E28" s="34" t="s">
        <v>73</v>
      </c>
      <c r="F28" s="34" t="s">
        <v>29</v>
      </c>
      <c r="G28" s="34" t="s">
        <v>30</v>
      </c>
    </row>
    <row r="29" spans="1:7" ht="15">
      <c r="A29" s="58" t="s">
        <v>88</v>
      </c>
      <c r="B29" s="58"/>
      <c r="C29" s="58"/>
      <c r="D29" s="33"/>
      <c r="E29" s="33"/>
      <c r="F29" s="31"/>
      <c r="G29" s="4"/>
    </row>
    <row r="30" spans="1:7" ht="15" hidden="1">
      <c r="A30" s="56" t="s">
        <v>33</v>
      </c>
      <c r="B30" s="56"/>
      <c r="C30" s="56"/>
      <c r="D30" s="33"/>
      <c r="E30" s="33"/>
      <c r="F30" s="31"/>
      <c r="G30" s="4"/>
    </row>
    <row r="31" spans="1:7" ht="15" hidden="1">
      <c r="A31" s="57" t="s">
        <v>24</v>
      </c>
      <c r="B31" s="57"/>
      <c r="C31" s="57"/>
      <c r="D31" s="33"/>
      <c r="E31" s="33"/>
      <c r="F31" s="31"/>
      <c r="G31" s="4"/>
    </row>
    <row r="32" spans="1:7" ht="15" hidden="1">
      <c r="A32" s="17" t="s">
        <v>49</v>
      </c>
      <c r="B32" s="15"/>
      <c r="C32" s="15"/>
      <c r="D32" s="16"/>
      <c r="E32" s="16"/>
      <c r="G32" s="31"/>
    </row>
    <row r="34" ht="15">
      <c r="A34" s="1" t="s">
        <v>55</v>
      </c>
    </row>
    <row r="35" spans="1:7" ht="75">
      <c r="A35" s="53" t="s">
        <v>31</v>
      </c>
      <c r="B35" s="53"/>
      <c r="C35" s="53"/>
      <c r="D35" s="8" t="s">
        <v>62</v>
      </c>
      <c r="E35" s="8" t="s">
        <v>73</v>
      </c>
      <c r="F35" s="5" t="s">
        <v>29</v>
      </c>
      <c r="G35" s="5" t="s">
        <v>30</v>
      </c>
    </row>
    <row r="36" spans="1:7" ht="15">
      <c r="A36" s="58" t="s">
        <v>89</v>
      </c>
      <c r="B36" s="58"/>
      <c r="C36" s="58"/>
      <c r="D36" s="33" t="s">
        <v>130</v>
      </c>
      <c r="E36" s="33" t="s">
        <v>129</v>
      </c>
      <c r="F36" s="31"/>
      <c r="G36" s="4"/>
    </row>
    <row r="37" spans="1:7" ht="15">
      <c r="A37" s="58" t="s">
        <v>90</v>
      </c>
      <c r="B37" s="58"/>
      <c r="C37" s="58"/>
      <c r="D37" s="33" t="s">
        <v>131</v>
      </c>
      <c r="E37" s="33" t="s">
        <v>129</v>
      </c>
      <c r="F37" s="31"/>
      <c r="G37" s="4"/>
    </row>
    <row r="38" spans="1:7" ht="15">
      <c r="A38" s="58" t="s">
        <v>91</v>
      </c>
      <c r="B38" s="58"/>
      <c r="C38" s="58"/>
      <c r="D38" s="33" t="s">
        <v>132</v>
      </c>
      <c r="E38" s="33" t="s">
        <v>129</v>
      </c>
      <c r="F38" s="31"/>
      <c r="G38" s="4"/>
    </row>
    <row r="39" spans="1:7" ht="15">
      <c r="A39" s="58" t="s">
        <v>92</v>
      </c>
      <c r="B39" s="58"/>
      <c r="C39" s="58"/>
      <c r="D39" s="33" t="s">
        <v>133</v>
      </c>
      <c r="E39" s="33" t="s">
        <v>129</v>
      </c>
      <c r="F39" s="31"/>
      <c r="G39" s="4"/>
    </row>
    <row r="40" spans="1:7" ht="15">
      <c r="A40" s="58" t="s">
        <v>93</v>
      </c>
      <c r="B40" s="58"/>
      <c r="C40" s="58"/>
      <c r="D40" s="33" t="s">
        <v>124</v>
      </c>
      <c r="E40" s="33" t="s">
        <v>129</v>
      </c>
      <c r="F40" s="31"/>
      <c r="G40" s="4"/>
    </row>
    <row r="41" spans="1:7" ht="15">
      <c r="A41" s="58" t="s">
        <v>95</v>
      </c>
      <c r="B41" s="58"/>
      <c r="C41" s="58"/>
      <c r="D41" s="33" t="s">
        <v>96</v>
      </c>
      <c r="E41" s="33" t="s">
        <v>129</v>
      </c>
      <c r="F41" s="31"/>
      <c r="G41" s="4"/>
    </row>
    <row r="42" spans="1:7" ht="15">
      <c r="A42" s="58" t="s">
        <v>97</v>
      </c>
      <c r="B42" s="58"/>
      <c r="C42" s="58"/>
      <c r="D42" s="33" t="s">
        <v>134</v>
      </c>
      <c r="E42" s="33" t="s">
        <v>129</v>
      </c>
      <c r="F42" s="31"/>
      <c r="G42" s="4"/>
    </row>
    <row r="43" spans="1:7" ht="15">
      <c r="A43" s="58" t="s">
        <v>135</v>
      </c>
      <c r="B43" s="58"/>
      <c r="C43" s="58"/>
      <c r="D43" s="33" t="s">
        <v>136</v>
      </c>
      <c r="E43" s="33" t="s">
        <v>129</v>
      </c>
      <c r="F43" s="31"/>
      <c r="G43" s="4"/>
    </row>
    <row r="44" spans="1:7" ht="15">
      <c r="A44" s="58" t="s">
        <v>98</v>
      </c>
      <c r="B44" s="58"/>
      <c r="C44" s="58"/>
      <c r="D44" s="33" t="s">
        <v>96</v>
      </c>
      <c r="E44" s="33" t="s">
        <v>129</v>
      </c>
      <c r="F44" s="31"/>
      <c r="G44" s="4"/>
    </row>
    <row r="45" spans="1:7" ht="15">
      <c r="A45" s="58" t="s">
        <v>137</v>
      </c>
      <c r="B45" s="58"/>
      <c r="C45" s="58"/>
      <c r="D45" s="33" t="s">
        <v>138</v>
      </c>
      <c r="E45" s="33" t="s">
        <v>129</v>
      </c>
      <c r="F45" s="31"/>
      <c r="G45" s="4"/>
    </row>
    <row r="46" spans="1:7" ht="15">
      <c r="A46" s="58" t="s">
        <v>139</v>
      </c>
      <c r="B46" s="58"/>
      <c r="C46" s="58"/>
      <c r="D46" s="33" t="s">
        <v>140</v>
      </c>
      <c r="E46" s="33" t="s">
        <v>129</v>
      </c>
      <c r="F46" s="31"/>
      <c r="G46" s="4"/>
    </row>
    <row r="47" spans="1:7" ht="15">
      <c r="A47" s="58" t="s">
        <v>99</v>
      </c>
      <c r="B47" s="58"/>
      <c r="C47" s="58"/>
      <c r="D47" s="33" t="s">
        <v>100</v>
      </c>
      <c r="E47" s="33" t="s">
        <v>129</v>
      </c>
      <c r="F47" s="31"/>
      <c r="G47" s="4"/>
    </row>
    <row r="48" spans="1:7" ht="15">
      <c r="A48" s="58" t="s">
        <v>101</v>
      </c>
      <c r="B48" s="58"/>
      <c r="C48" s="58"/>
      <c r="D48" s="33" t="s">
        <v>102</v>
      </c>
      <c r="E48" s="33" t="s">
        <v>129</v>
      </c>
      <c r="F48" s="31"/>
      <c r="G48" s="4"/>
    </row>
    <row r="49" spans="1:7" ht="15">
      <c r="A49" s="58" t="s">
        <v>103</v>
      </c>
      <c r="B49" s="58"/>
      <c r="C49" s="58"/>
      <c r="D49" s="33" t="s">
        <v>104</v>
      </c>
      <c r="E49" s="33" t="s">
        <v>129</v>
      </c>
      <c r="F49" s="31"/>
      <c r="G49" s="4"/>
    </row>
    <row r="50" spans="1:7" ht="15">
      <c r="A50" s="58" t="s">
        <v>105</v>
      </c>
      <c r="B50" s="58"/>
      <c r="C50" s="58"/>
      <c r="D50" s="33" t="s">
        <v>104</v>
      </c>
      <c r="E50" s="33" t="s">
        <v>129</v>
      </c>
      <c r="F50" s="31"/>
      <c r="G50" s="4"/>
    </row>
    <row r="51" spans="1:7" ht="15">
      <c r="A51" s="58" t="s">
        <v>106</v>
      </c>
      <c r="B51" s="58"/>
      <c r="C51" s="58"/>
      <c r="D51" s="33" t="s">
        <v>107</v>
      </c>
      <c r="E51" s="33" t="s">
        <v>129</v>
      </c>
      <c r="F51" s="31"/>
      <c r="G51" s="4"/>
    </row>
    <row r="52" spans="1:7" ht="15">
      <c r="A52" s="58" t="s">
        <v>108</v>
      </c>
      <c r="B52" s="58"/>
      <c r="C52" s="58"/>
      <c r="D52" s="33" t="s">
        <v>109</v>
      </c>
      <c r="E52" s="33" t="s">
        <v>129</v>
      </c>
      <c r="F52" s="31"/>
      <c r="G52" s="4"/>
    </row>
    <row r="53" spans="1:7" ht="15">
      <c r="A53" s="58" t="s">
        <v>110</v>
      </c>
      <c r="B53" s="58"/>
      <c r="C53" s="58"/>
      <c r="D53" s="33" t="s">
        <v>94</v>
      </c>
      <c r="E53" s="33" t="s">
        <v>129</v>
      </c>
      <c r="F53" s="31"/>
      <c r="G53" s="4"/>
    </row>
    <row r="54" spans="1:7" ht="15">
      <c r="A54" s="58" t="s">
        <v>111</v>
      </c>
      <c r="B54" s="58"/>
      <c r="C54" s="58"/>
      <c r="D54" s="33" t="s">
        <v>94</v>
      </c>
      <c r="E54" s="33" t="s">
        <v>129</v>
      </c>
      <c r="F54" s="31"/>
      <c r="G54" s="4"/>
    </row>
    <row r="55" spans="1:7" ht="15">
      <c r="A55" s="58" t="s">
        <v>112</v>
      </c>
      <c r="B55" s="58"/>
      <c r="C55" s="58"/>
      <c r="D55" s="33" t="s">
        <v>141</v>
      </c>
      <c r="E55" s="33" t="s">
        <v>129</v>
      </c>
      <c r="F55" s="31"/>
      <c r="G55" s="4"/>
    </row>
    <row r="56" spans="1:7" ht="15">
      <c r="A56" s="56" t="s">
        <v>113</v>
      </c>
      <c r="B56" s="56"/>
      <c r="C56" s="56"/>
      <c r="D56" s="33" t="s">
        <v>114</v>
      </c>
      <c r="E56" s="33" t="s">
        <v>129</v>
      </c>
      <c r="F56" s="31"/>
      <c r="G56" s="4"/>
    </row>
    <row r="57" spans="1:7" ht="15">
      <c r="A57" s="56" t="s">
        <v>115</v>
      </c>
      <c r="B57" s="56"/>
      <c r="C57" s="56"/>
      <c r="D57" s="33" t="s">
        <v>116</v>
      </c>
      <c r="E57" s="33" t="s">
        <v>129</v>
      </c>
      <c r="F57" s="31"/>
      <c r="G57" s="4"/>
    </row>
    <row r="58" spans="1:7" ht="15">
      <c r="A58" s="56" t="s">
        <v>117</v>
      </c>
      <c r="B58" s="56"/>
      <c r="C58" s="56"/>
      <c r="D58" s="33" t="s">
        <v>142</v>
      </c>
      <c r="E58" s="33" t="s">
        <v>129</v>
      </c>
      <c r="F58" s="31"/>
      <c r="G58" s="4"/>
    </row>
    <row r="59" spans="1:7" ht="15">
      <c r="A59" s="56" t="s">
        <v>118</v>
      </c>
      <c r="B59" s="56"/>
      <c r="C59" s="56"/>
      <c r="D59" s="33" t="s">
        <v>119</v>
      </c>
      <c r="E59" s="33" t="s">
        <v>129</v>
      </c>
      <c r="F59" s="31"/>
      <c r="G59" s="4"/>
    </row>
    <row r="60" spans="1:7" ht="15">
      <c r="A60" s="56" t="s">
        <v>120</v>
      </c>
      <c r="B60" s="56"/>
      <c r="C60" s="56"/>
      <c r="D60" s="33" t="s">
        <v>121</v>
      </c>
      <c r="E60" s="33" t="s">
        <v>129</v>
      </c>
      <c r="F60" s="31"/>
      <c r="G60" s="4"/>
    </row>
    <row r="61" spans="1:7" ht="15">
      <c r="A61" s="56" t="s">
        <v>122</v>
      </c>
      <c r="B61" s="56"/>
      <c r="C61" s="56"/>
      <c r="D61" s="33" t="s">
        <v>123</v>
      </c>
      <c r="E61" s="33" t="s">
        <v>129</v>
      </c>
      <c r="F61" s="31"/>
      <c r="G61" s="4"/>
    </row>
    <row r="62" spans="1:7" ht="15" hidden="1">
      <c r="A62" s="58" t="s">
        <v>32</v>
      </c>
      <c r="B62" s="58"/>
      <c r="C62" s="58"/>
      <c r="D62" s="33"/>
      <c r="E62" s="33"/>
      <c r="F62" s="31"/>
      <c r="G62" s="4"/>
    </row>
    <row r="63" spans="1:7" ht="15" hidden="1">
      <c r="A63" s="56" t="s">
        <v>33</v>
      </c>
      <c r="B63" s="56"/>
      <c r="C63" s="56"/>
      <c r="D63" s="33"/>
      <c r="E63" s="33"/>
      <c r="F63" s="31"/>
      <c r="G63" s="4"/>
    </row>
    <row r="64" spans="1:7" ht="15" hidden="1">
      <c r="A64" s="57" t="s">
        <v>24</v>
      </c>
      <c r="B64" s="57"/>
      <c r="C64" s="57"/>
      <c r="D64" s="33"/>
      <c r="E64" s="33"/>
      <c r="F64" s="31"/>
      <c r="G64" s="4"/>
    </row>
    <row r="65" spans="1:7" ht="15" hidden="1">
      <c r="A65" s="17" t="s">
        <v>49</v>
      </c>
      <c r="B65" s="15"/>
      <c r="C65" s="15"/>
      <c r="D65" s="16"/>
      <c r="E65" s="16"/>
      <c r="G65" s="31"/>
    </row>
    <row r="66" ht="15" hidden="1"/>
    <row r="67" ht="15" hidden="1">
      <c r="A67" s="1" t="s">
        <v>56</v>
      </c>
    </row>
    <row r="68" spans="1:7" ht="75" hidden="1">
      <c r="A68" s="53" t="s">
        <v>63</v>
      </c>
      <c r="B68" s="53"/>
      <c r="C68" s="53"/>
      <c r="D68" s="34" t="s">
        <v>62</v>
      </c>
      <c r="E68" s="34" t="s">
        <v>74</v>
      </c>
      <c r="F68" s="34" t="s">
        <v>75</v>
      </c>
      <c r="G68" s="34" t="s">
        <v>76</v>
      </c>
    </row>
    <row r="69" spans="1:7" ht="15" hidden="1">
      <c r="A69" s="58" t="s">
        <v>32</v>
      </c>
      <c r="B69" s="58"/>
      <c r="C69" s="58"/>
      <c r="D69" s="33"/>
      <c r="E69" s="33"/>
      <c r="F69" s="31"/>
      <c r="G69" s="4"/>
    </row>
    <row r="70" spans="1:7" ht="15" hidden="1">
      <c r="A70" s="56" t="s">
        <v>33</v>
      </c>
      <c r="B70" s="56"/>
      <c r="C70" s="56"/>
      <c r="D70" s="33"/>
      <c r="E70" s="33"/>
      <c r="F70" s="31"/>
      <c r="G70" s="4"/>
    </row>
    <row r="71" spans="1:7" ht="15" hidden="1">
      <c r="A71" s="57" t="s">
        <v>24</v>
      </c>
      <c r="B71" s="57"/>
      <c r="C71" s="57"/>
      <c r="D71" s="33"/>
      <c r="E71" s="33"/>
      <c r="F71" s="31"/>
      <c r="G71" s="4"/>
    </row>
    <row r="72" spans="1:7" ht="15" hidden="1">
      <c r="A72" s="17" t="s">
        <v>49</v>
      </c>
      <c r="B72" s="15"/>
      <c r="C72" s="15"/>
      <c r="D72" s="16"/>
      <c r="E72" s="16"/>
      <c r="G72" s="31"/>
    </row>
    <row r="73" ht="15" hidden="1"/>
    <row r="74" ht="15" hidden="1">
      <c r="A74" s="1" t="s">
        <v>57</v>
      </c>
    </row>
    <row r="75" spans="1:7" ht="75" hidden="1">
      <c r="A75" s="53" t="s">
        <v>63</v>
      </c>
      <c r="B75" s="53"/>
      <c r="C75" s="53"/>
      <c r="D75" s="8" t="s">
        <v>62</v>
      </c>
      <c r="E75" s="8" t="s">
        <v>74</v>
      </c>
      <c r="F75" s="8" t="s">
        <v>75</v>
      </c>
      <c r="G75" s="8" t="s">
        <v>76</v>
      </c>
    </row>
    <row r="76" spans="1:7" ht="15" hidden="1">
      <c r="A76" s="58" t="s">
        <v>32</v>
      </c>
      <c r="B76" s="58"/>
      <c r="C76" s="58"/>
      <c r="D76" s="33"/>
      <c r="E76" s="33"/>
      <c r="F76" s="31"/>
      <c r="G76" s="4"/>
    </row>
    <row r="77" spans="1:7" ht="15" hidden="1">
      <c r="A77" s="56" t="s">
        <v>33</v>
      </c>
      <c r="B77" s="56"/>
      <c r="C77" s="56"/>
      <c r="D77" s="33"/>
      <c r="E77" s="33"/>
      <c r="F77" s="31"/>
      <c r="G77" s="4"/>
    </row>
    <row r="78" spans="1:7" ht="15" hidden="1">
      <c r="A78" s="57" t="s">
        <v>24</v>
      </c>
      <c r="B78" s="57"/>
      <c r="C78" s="57"/>
      <c r="D78" s="33"/>
      <c r="E78" s="33"/>
      <c r="F78" s="31"/>
      <c r="G78" s="4"/>
    </row>
    <row r="79" spans="1:7" ht="15" hidden="1">
      <c r="A79" s="17" t="s">
        <v>49</v>
      </c>
      <c r="B79" s="15"/>
      <c r="C79" s="15"/>
      <c r="D79" s="16"/>
      <c r="E79" s="16"/>
      <c r="G79" s="31"/>
    </row>
    <row r="80" ht="15" hidden="1"/>
    <row r="81" ht="15" hidden="1">
      <c r="A81" t="s">
        <v>34</v>
      </c>
    </row>
    <row r="82" ht="15" hidden="1">
      <c r="A82" t="s">
        <v>35</v>
      </c>
    </row>
  </sheetData>
  <sheetProtection/>
  <mergeCells count="45">
    <mergeCell ref="A60:C60"/>
    <mergeCell ref="A61:C61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40:C40"/>
    <mergeCell ref="A41:C41"/>
    <mergeCell ref="A42:C42"/>
    <mergeCell ref="A44:C44"/>
    <mergeCell ref="A47:C47"/>
    <mergeCell ref="A31:C31"/>
    <mergeCell ref="A43:C43"/>
    <mergeCell ref="A45:C45"/>
    <mergeCell ref="A46:C46"/>
    <mergeCell ref="A2:A3"/>
    <mergeCell ref="A11:A12"/>
    <mergeCell ref="A19:A20"/>
    <mergeCell ref="A28:C28"/>
    <mergeCell ref="A29:C29"/>
    <mergeCell ref="A30:C30"/>
    <mergeCell ref="A62:C62"/>
    <mergeCell ref="A63:C63"/>
    <mergeCell ref="A64:C64"/>
    <mergeCell ref="A68:C68"/>
    <mergeCell ref="A69:C69"/>
    <mergeCell ref="A35:C35"/>
    <mergeCell ref="A36:C36"/>
    <mergeCell ref="A37:C37"/>
    <mergeCell ref="A38:C38"/>
    <mergeCell ref="A39:C39"/>
    <mergeCell ref="A70:C70"/>
    <mergeCell ref="A77:C77"/>
    <mergeCell ref="A78:C78"/>
    <mergeCell ref="A71:C71"/>
    <mergeCell ref="A75:C75"/>
    <mergeCell ref="A76:C76"/>
  </mergeCells>
  <printOptions/>
  <pageMargins left="0.7086614173228347" right="0.7086614173228347" top="0.5118110236220472" bottom="0.3937007874015748" header="0.31496062992125984" footer="0.31496062992125984"/>
  <pageSetup fitToHeight="6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0">
      <selection activeCell="B1" sqref="B1:I16384"/>
    </sheetView>
  </sheetViews>
  <sheetFormatPr defaultColWidth="9.140625" defaultRowHeight="15"/>
  <cols>
    <col min="1" max="1" width="21.00390625" style="0" customWidth="1"/>
    <col min="2" max="9" width="15.7109375" style="0" customWidth="1"/>
  </cols>
  <sheetData>
    <row r="1" ht="15">
      <c r="B1" t="s">
        <v>143</v>
      </c>
    </row>
    <row r="2" ht="15">
      <c r="B2" t="s">
        <v>144</v>
      </c>
    </row>
    <row r="4" spans="1:9" ht="105">
      <c r="A4" s="40" t="s">
        <v>23</v>
      </c>
      <c r="B4" s="40" t="s">
        <v>145</v>
      </c>
      <c r="C4" s="40" t="s">
        <v>146</v>
      </c>
      <c r="D4" s="40" t="s">
        <v>147</v>
      </c>
      <c r="E4" s="40" t="s">
        <v>148</v>
      </c>
      <c r="F4" s="40" t="s">
        <v>149</v>
      </c>
      <c r="G4" s="40" t="s">
        <v>150</v>
      </c>
      <c r="H4" s="40" t="s">
        <v>151</v>
      </c>
      <c r="I4" s="40" t="s">
        <v>152</v>
      </c>
    </row>
    <row r="5" spans="1:9" ht="30">
      <c r="A5" s="40" t="s">
        <v>153</v>
      </c>
      <c r="B5" s="40"/>
      <c r="C5" s="40"/>
      <c r="D5" s="40"/>
      <c r="E5" s="40"/>
      <c r="F5" s="40"/>
      <c r="G5" s="40"/>
      <c r="H5" s="41">
        <v>129947.87</v>
      </c>
      <c r="I5" s="41">
        <v>15040</v>
      </c>
    </row>
    <row r="6" spans="1:9" ht="15">
      <c r="A6" s="4" t="s">
        <v>154</v>
      </c>
      <c r="B6" s="31">
        <v>3360</v>
      </c>
      <c r="C6" s="4">
        <v>1760</v>
      </c>
      <c r="D6" s="31">
        <v>0</v>
      </c>
      <c r="E6" s="31"/>
      <c r="F6" s="31"/>
      <c r="G6" s="31"/>
      <c r="H6" s="4"/>
      <c r="I6" s="4"/>
    </row>
    <row r="7" spans="1:9" ht="15">
      <c r="A7" s="4" t="s">
        <v>155</v>
      </c>
      <c r="B7" s="31">
        <v>3360</v>
      </c>
      <c r="C7" s="4">
        <v>6000</v>
      </c>
      <c r="D7" s="31"/>
      <c r="E7" s="31"/>
      <c r="F7" s="31"/>
      <c r="G7" s="31"/>
      <c r="H7" s="4"/>
      <c r="I7" s="4"/>
    </row>
    <row r="8" spans="1:9" ht="15">
      <c r="A8" s="4" t="s">
        <v>156</v>
      </c>
      <c r="B8" s="31">
        <v>3360</v>
      </c>
      <c r="C8" s="4">
        <v>0</v>
      </c>
      <c r="D8" s="31"/>
      <c r="E8" s="31"/>
      <c r="F8" s="31"/>
      <c r="G8" s="31"/>
      <c r="H8" s="4"/>
      <c r="I8" s="4"/>
    </row>
    <row r="9" spans="1:9" ht="15">
      <c r="A9" s="4" t="s">
        <v>157</v>
      </c>
      <c r="B9" s="31">
        <v>3360</v>
      </c>
      <c r="C9" s="4">
        <v>0</v>
      </c>
      <c r="D9" s="31"/>
      <c r="E9" s="31"/>
      <c r="F9" s="31"/>
      <c r="G9" s="31"/>
      <c r="H9" s="31"/>
      <c r="I9" s="31"/>
    </row>
    <row r="10" spans="1:9" ht="15">
      <c r="A10" s="4" t="s">
        <v>158</v>
      </c>
      <c r="B10" s="31">
        <v>3360</v>
      </c>
      <c r="C10" s="4"/>
      <c r="D10" s="31"/>
      <c r="E10" s="31"/>
      <c r="F10" s="31"/>
      <c r="G10" s="31"/>
      <c r="H10" s="31"/>
      <c r="I10" s="31"/>
    </row>
    <row r="11" spans="1:9" ht="15">
      <c r="A11" s="4" t="s">
        <v>159</v>
      </c>
      <c r="B11" s="31">
        <v>3360</v>
      </c>
      <c r="C11" s="4">
        <v>12400</v>
      </c>
      <c r="D11" s="31"/>
      <c r="E11" s="31"/>
      <c r="F11" s="31"/>
      <c r="G11" s="31"/>
      <c r="H11" s="31"/>
      <c r="I11" s="31"/>
    </row>
    <row r="12" spans="1:9" ht="15">
      <c r="A12" s="4" t="s">
        <v>160</v>
      </c>
      <c r="B12" s="31">
        <v>3360</v>
      </c>
      <c r="C12" s="4"/>
      <c r="D12" s="31"/>
      <c r="E12" s="31"/>
      <c r="F12" s="31"/>
      <c r="G12" s="31"/>
      <c r="H12" s="31"/>
      <c r="I12" s="31"/>
    </row>
    <row r="13" spans="1:9" ht="15">
      <c r="A13" s="4" t="s">
        <v>161</v>
      </c>
      <c r="B13" s="31">
        <v>3360</v>
      </c>
      <c r="C13" s="4">
        <v>1760</v>
      </c>
      <c r="D13" s="31"/>
      <c r="E13" s="31"/>
      <c r="F13" s="31"/>
      <c r="G13" s="31"/>
      <c r="H13" s="31"/>
      <c r="I13" s="31"/>
    </row>
    <row r="14" spans="1:9" ht="15">
      <c r="A14" s="4" t="s">
        <v>162</v>
      </c>
      <c r="B14" s="31">
        <v>3360</v>
      </c>
      <c r="C14" s="4">
        <v>8800</v>
      </c>
      <c r="D14" s="31"/>
      <c r="E14" s="31"/>
      <c r="F14" s="31"/>
      <c r="G14" s="31"/>
      <c r="H14" s="31"/>
      <c r="I14" s="31"/>
    </row>
    <row r="15" spans="1:9" ht="15">
      <c r="A15" s="4" t="s">
        <v>163</v>
      </c>
      <c r="B15" s="31">
        <v>3360</v>
      </c>
      <c r="C15" s="31"/>
      <c r="D15" s="31"/>
      <c r="E15" s="31"/>
      <c r="F15" s="31"/>
      <c r="G15" s="31"/>
      <c r="H15" s="31"/>
      <c r="I15" s="31"/>
    </row>
    <row r="16" spans="1:9" ht="15">
      <c r="A16" s="4" t="s">
        <v>164</v>
      </c>
      <c r="B16" s="31">
        <v>3360</v>
      </c>
      <c r="C16" s="31"/>
      <c r="D16" s="31"/>
      <c r="E16" s="31"/>
      <c r="F16" s="31"/>
      <c r="G16" s="31"/>
      <c r="H16" s="31"/>
      <c r="I16" s="31"/>
    </row>
    <row r="17" spans="1:9" ht="15">
      <c r="A17" s="4" t="s">
        <v>165</v>
      </c>
      <c r="B17" s="31">
        <v>3360</v>
      </c>
      <c r="C17" s="31"/>
      <c r="D17" s="31"/>
      <c r="E17" s="31"/>
      <c r="F17" s="31"/>
      <c r="G17" s="31"/>
      <c r="H17" s="31"/>
      <c r="I17" s="31"/>
    </row>
    <row r="18" spans="1:9" ht="15">
      <c r="A18" s="42" t="s">
        <v>166</v>
      </c>
      <c r="B18" s="28">
        <f aca="true" t="shared" si="0" ref="B18:G18">SUM(B6:B17)</f>
        <v>40320</v>
      </c>
      <c r="C18" s="28">
        <f t="shared" si="0"/>
        <v>30720</v>
      </c>
      <c r="D18" s="28">
        <f t="shared" si="0"/>
        <v>0</v>
      </c>
      <c r="E18" s="28">
        <f t="shared" si="0"/>
        <v>0</v>
      </c>
      <c r="F18" s="28">
        <f t="shared" si="0"/>
        <v>0</v>
      </c>
      <c r="G18" s="28">
        <f t="shared" si="0"/>
        <v>0</v>
      </c>
      <c r="H18" s="28">
        <f>H5+B18-D18+E18+F18+G18</f>
        <v>170267.87</v>
      </c>
      <c r="I18" s="28">
        <f>B18-C18+I5</f>
        <v>24640</v>
      </c>
    </row>
    <row r="19" ht="15">
      <c r="I19" s="36"/>
    </row>
    <row r="20" ht="15">
      <c r="I20" s="36"/>
    </row>
    <row r="21" spans="1:7" ht="15">
      <c r="A21" s="36"/>
      <c r="B21" s="1" t="s">
        <v>167</v>
      </c>
      <c r="F21" s="36"/>
      <c r="G21" s="1" t="s">
        <v>167</v>
      </c>
    </row>
    <row r="22" ht="15">
      <c r="I22" s="36"/>
    </row>
    <row r="23" spans="1:9" ht="15">
      <c r="A23" t="s">
        <v>168</v>
      </c>
      <c r="B23" s="36">
        <v>7040</v>
      </c>
      <c r="F23" t="s">
        <v>168</v>
      </c>
      <c r="G23" s="36">
        <v>7040</v>
      </c>
      <c r="I23" s="36"/>
    </row>
    <row r="24" spans="1:9" ht="15">
      <c r="A24" t="s">
        <v>169</v>
      </c>
      <c r="B24" s="36">
        <v>1200</v>
      </c>
      <c r="F24" t="s">
        <v>169</v>
      </c>
      <c r="G24" s="36">
        <v>1200</v>
      </c>
      <c r="I24" s="36"/>
    </row>
    <row r="25" spans="1:9" ht="15">
      <c r="A25" t="s">
        <v>170</v>
      </c>
      <c r="B25" s="36">
        <v>2000</v>
      </c>
      <c r="F25" t="s">
        <v>170</v>
      </c>
      <c r="G25" s="36">
        <v>6800</v>
      </c>
      <c r="I25" s="36"/>
    </row>
    <row r="26" spans="1:7" ht="15">
      <c r="A26" t="s">
        <v>171</v>
      </c>
      <c r="B26" s="36">
        <v>4800</v>
      </c>
      <c r="F26" t="s">
        <v>171</v>
      </c>
      <c r="G26" s="36">
        <v>9600</v>
      </c>
    </row>
    <row r="27" spans="1:8" ht="15">
      <c r="A27" t="s">
        <v>166</v>
      </c>
      <c r="B27" s="36">
        <f>SUM(B23:B26)</f>
        <v>15040</v>
      </c>
      <c r="C27" s="36"/>
      <c r="F27" t="s">
        <v>166</v>
      </c>
      <c r="G27" s="36">
        <f>SUM(G23:G26)</f>
        <v>24640</v>
      </c>
      <c r="H27" s="36"/>
    </row>
    <row r="30" ht="15">
      <c r="F30" t="s">
        <v>172</v>
      </c>
    </row>
    <row r="32" ht="15">
      <c r="F32" t="s">
        <v>173</v>
      </c>
    </row>
    <row r="33" spans="6:9" ht="15">
      <c r="F33" t="s">
        <v>174</v>
      </c>
      <c r="I33" t="s">
        <v>175</v>
      </c>
    </row>
    <row r="34" ht="15">
      <c r="F34" t="s">
        <v>176</v>
      </c>
    </row>
    <row r="35" spans="6:9" ht="15">
      <c r="F35" t="s">
        <v>174</v>
      </c>
      <c r="I35" t="s">
        <v>177</v>
      </c>
    </row>
    <row r="36" spans="6:7" ht="15">
      <c r="F36" t="s">
        <v>178</v>
      </c>
      <c r="G36" t="s">
        <v>179</v>
      </c>
    </row>
    <row r="37" spans="6:9" ht="15">
      <c r="F37" t="s">
        <v>174</v>
      </c>
      <c r="I37" t="s">
        <v>180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01-18199-4</cp:lastModifiedBy>
  <cp:lastPrinted>2020-04-09T06:04:38Z</cp:lastPrinted>
  <dcterms:created xsi:type="dcterms:W3CDTF">2013-03-12T12:50:44Z</dcterms:created>
  <dcterms:modified xsi:type="dcterms:W3CDTF">2021-04-12T05:50:06Z</dcterms:modified>
  <cp:category/>
  <cp:version/>
  <cp:contentType/>
  <cp:contentStatus/>
</cp:coreProperties>
</file>