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1'!$A$1:$I$44</definedName>
  </definedNames>
  <calcPr fullCalcOnLoad="1"/>
</workbook>
</file>

<file path=xl/sharedStrings.xml><?xml version="1.0" encoding="utf-8"?>
<sst xmlns="http://schemas.openxmlformats.org/spreadsheetml/2006/main" count="304" uniqueCount="193">
  <si>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</si>
  <si>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</si>
  <si>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</si>
  <si>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</si>
  <si>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</si>
  <si>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</si>
  <si>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</si>
  <si>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</si>
  <si>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</si>
  <si>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</si>
  <si>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</si>
  <si>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</si>
  <si>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</si>
  <si>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</si>
  <si>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</si>
  <si>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</si>
  <si>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</si>
  <si>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</si>
  <si>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</si>
  <si>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</si>
  <si>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</si>
  <si>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</si>
  <si>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</si>
  <si>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</si>
  <si>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</si>
  <si>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</si>
  <si>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</si>
  <si>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</si>
  <si>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</si>
  <si>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</si>
  <si>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</si>
  <si>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</si>
  <si>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</si>
  <si>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</si>
  <si>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</si>
  <si>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</si>
  <si>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</si>
  <si>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</si>
  <si>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</si>
  <si>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</si>
  <si>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</si>
  <si>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</si>
  <si>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</si>
  <si>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</si>
  <si>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</si>
  <si>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</si>
  <si>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</si>
  <si>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</si>
  <si>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</si>
  <si>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</si>
  <si>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</si>
  <si>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</si>
  <si>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</si>
  <si>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</si>
  <si>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</si>
  <si>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</si>
  <si>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</si>
  <si>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</si>
  <si>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</si>
  <si>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</si>
  <si>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</si>
  <si>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</si>
  <si>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</si>
  <si>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</si>
  <si>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</si>
  <si>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</si>
  <si>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</si>
  <si>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</si>
  <si>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</si>
  <si>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</si>
  <si>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</si>
  <si>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</si>
  <si>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</si>
  <si>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</si>
  <si>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</si>
  <si>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</si>
  <si>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</si>
  <si>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</si>
  <si>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Ямская 16</t>
  </si>
  <si>
    <t>Наименование организации, осуществлявшей управление :</t>
  </si>
  <si>
    <t>МП Водоканал</t>
  </si>
  <si>
    <t>в т.ч.: Домофон</t>
  </si>
  <si>
    <t>Лифтовое оборудование</t>
  </si>
  <si>
    <t>Обслуживание ОИ</t>
  </si>
  <si>
    <t>в т.ч.: Водоотведение</t>
  </si>
  <si>
    <t>ХВС</t>
  </si>
  <si>
    <t>ГВС</t>
  </si>
  <si>
    <t>2.Июль</t>
  </si>
  <si>
    <t>работы не проводились</t>
  </si>
  <si>
    <t xml:space="preserve"> Замена светильников </t>
  </si>
  <si>
    <t xml:space="preserve"> замена ламп </t>
  </si>
  <si>
    <t xml:space="preserve"> замена выключателей  </t>
  </si>
  <si>
    <t>12 шт.</t>
  </si>
  <si>
    <t xml:space="preserve"> замена кранов шаровых систем отопления,хвс,гвс Ф50</t>
  </si>
  <si>
    <t>4шт.</t>
  </si>
  <si>
    <t xml:space="preserve"> замена кранов шаровых систем отопления,хвс,гвс Ф40</t>
  </si>
  <si>
    <t>6 шт.</t>
  </si>
  <si>
    <t xml:space="preserve"> замена кранов шаровых систем отопления гвс хвс Ф32</t>
  </si>
  <si>
    <t>3 шт.</t>
  </si>
  <si>
    <t xml:space="preserve"> замена кранов шаровых систем отопления гвс хвс Ф20</t>
  </si>
  <si>
    <t>43 шт.</t>
  </si>
  <si>
    <t xml:space="preserve"> замена сильфонных компенсаторов систем отопления</t>
  </si>
  <si>
    <t>2 шт.</t>
  </si>
  <si>
    <t xml:space="preserve">замена автоматических воздухоотводчиков </t>
  </si>
  <si>
    <t xml:space="preserve">Замена автоматических выключателей 16А </t>
  </si>
  <si>
    <t xml:space="preserve">Замена автоматических выключателей 32А  </t>
  </si>
  <si>
    <t>2шт.</t>
  </si>
  <si>
    <t xml:space="preserve">Замена автоматических выключателей 115А  </t>
  </si>
  <si>
    <t xml:space="preserve"> Ремонт пандусов входных групп подъездов</t>
  </si>
  <si>
    <t>25 кв.м.</t>
  </si>
  <si>
    <t xml:space="preserve"> локальный ремонт повреждений отделочного слоя стен и потолков МОП </t>
  </si>
  <si>
    <t xml:space="preserve"> Замена уплотнителей раструбных соединений трубопроводов системы водоотведения </t>
  </si>
  <si>
    <t xml:space="preserve"> замена доводчика тамбурной двери входной группы  подъездов</t>
  </si>
  <si>
    <t>замена пружин этажных входных групп</t>
  </si>
  <si>
    <t>замена стёкол этажных входных дверей</t>
  </si>
  <si>
    <t>12 кв.м.</t>
  </si>
  <si>
    <t xml:space="preserve">ремонт этажных входны дверей </t>
  </si>
  <si>
    <t>13 шт</t>
  </si>
  <si>
    <t>ремонт кровли и локализация протечек</t>
  </si>
  <si>
    <t>30 кв.м.</t>
  </si>
  <si>
    <t>ремонт козырьков вентиляционных шахт</t>
  </si>
  <si>
    <t>2 шт</t>
  </si>
  <si>
    <t>ремонт фосада</t>
  </si>
  <si>
    <t>90 кв.м.</t>
  </si>
  <si>
    <t>монтаж дополнительного утеплителя  фасада</t>
  </si>
  <si>
    <t>600 кв.м.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</si>
  <si>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</si>
  <si>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</si>
  <si>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</si>
  <si>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</si>
  <si>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47 шт.</t>
  </si>
  <si>
    <t>185 шт.</t>
  </si>
  <si>
    <t>14 шт.</t>
  </si>
  <si>
    <t>6шт.</t>
  </si>
  <si>
    <t>17 шт.</t>
  </si>
  <si>
    <t>28 шт.</t>
  </si>
  <si>
    <t xml:space="preserve"> замена кранов шаровых систем отопления гвс хвс Ф16</t>
  </si>
  <si>
    <t>01.01.-31-12.2020</t>
  </si>
  <si>
    <t xml:space="preserve"> замена участков стальных трубопроводов систем ХВС,ГВС,СО Ф50мм</t>
  </si>
  <si>
    <t>3 п.м.</t>
  </si>
  <si>
    <t xml:space="preserve"> замена участков стальных трубопроводов систем ХВС,ГВС,СО Ф40 мм.</t>
  </si>
  <si>
    <t>5 п.м.</t>
  </si>
  <si>
    <t xml:space="preserve"> замена участков стальных трубопроводов систем ХВС,ГВС,СО Ф15 мм.</t>
  </si>
  <si>
    <t>0,5 п.м.</t>
  </si>
  <si>
    <t>470 кв.м.</t>
  </si>
  <si>
    <t>18 п.м.</t>
  </si>
  <si>
    <t xml:space="preserve"> Замена участков трубопроводов системы водоотведения пластик Ф100мм.</t>
  </si>
  <si>
    <t xml:space="preserve"> Замена участков трубопроводов системы водоотведения пластик Ф50мм.</t>
  </si>
  <si>
    <t>7 п.м.</t>
  </si>
  <si>
    <t xml:space="preserve"> Замена участков трубопроводов системы водоотведения чугун Ф100мм.</t>
  </si>
  <si>
    <t>4 п.м.</t>
  </si>
  <si>
    <t xml:space="preserve"> Замена тройников системы водоотведения чугун Ф100мм.</t>
  </si>
  <si>
    <t xml:space="preserve"> замена манометров систем отопления гвс хвс</t>
  </si>
  <si>
    <t>30 шт.</t>
  </si>
  <si>
    <t>18 шт.</t>
  </si>
  <si>
    <t>Отчет о денежных средствах, полученных от аренды общего имущества</t>
  </si>
  <si>
    <t>ж/д по ул. Ямской 16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</si>
  <si>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</si>
  <si>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</si>
  <si>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</si>
  <si>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Расходы из резервного фонда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</si>
  <si>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</si>
  <si>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</si>
  <si>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</si>
  <si>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</si>
  <si>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01.01.2020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</si>
  <si>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</si>
  <si>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</si>
  <si>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</si>
  <si>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</si>
  <si>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</si>
  <si>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</si>
  <si>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</si>
  <si>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</si>
  <si>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</si>
  <si>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</si>
  <si>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</si>
  <si>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</si>
  <si>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</si>
  <si>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Задолженность на 31.12.19 г.</t>
  </si>
  <si>
    <t>Задолженность на 31.12.20 г.</t>
  </si>
  <si>
    <t>Мазурин</t>
  </si>
  <si>
    <t>Сафонов В.А.</t>
  </si>
  <si>
    <t>Ржавцев</t>
  </si>
  <si>
    <t>Швыдкий</t>
  </si>
  <si>
    <t>Т2 мобайл</t>
  </si>
  <si>
    <t>Заключенные договора</t>
  </si>
  <si>
    <t>ИП Мазурин - размещение информационных стендов на стенах</t>
  </si>
  <si>
    <t xml:space="preserve">лифтовых кабин </t>
  </si>
  <si>
    <t>1760,00 руб/мес</t>
  </si>
  <si>
    <t>ИП Швыдкий В.А. размещение рекламной конструкции на стенах</t>
  </si>
  <si>
    <t>1200,00 руб/мес</t>
  </si>
  <si>
    <t>ИП Ржавцев - размещение информационных стендов на стенах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</si>
</sst>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vertical="top" wrapText="1"/>
    </xf>
    <xf numFmtId="2" fontId="28" fillId="33" borderId="10" xfId="0" applyNumberFormat="1" applyFont="1" applyFill="1" applyBorder="1" applyAlignment="1">
      <alignment vertical="top" wrapText="1"/>
    </xf>
    <xf numFmtId="2" fontId="28" fillId="33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8" fillId="0" borderId="10" xfId="0" applyNumberFormat="1" applyFont="1" applyBorder="1" applyAlignment="1">
      <alignment/>
    </xf>
    <xf numFmtId="2" fontId="28" fillId="33" borderId="10" xfId="0" applyNumberFormat="1" applyFont="1" applyFill="1" applyBorder="1" applyAlignment="1">
      <alignment/>
    </xf>
    <xf numFmtId="2" fontId="28" fillId="0" borderId="0" xfId="0" applyNumberFormat="1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4" xfId="0" applyBorder="1" applyAlignment="1">
      <alignment horizontal="left" inden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90" zoomScaleNormal="90" zoomScalePageLayoutView="0" workbookViewId="0" topLeftCell="A13">
      <selection activeCell="D37" sqref="D37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56" t="s">
        <v>126</v>
      </c>
      <c r="H1" s="56"/>
      <c r="I1" s="56"/>
    </row>
    <row r="2" spans="1:9" ht="15.75">
      <c r="A2" s="2"/>
      <c r="B2" s="2"/>
      <c r="C2" s="2"/>
      <c r="G2" s="56" t="s">
        <v>127</v>
      </c>
      <c r="H2" s="56"/>
      <c r="I2" s="56"/>
    </row>
    <row r="3" spans="1:9" ht="15.75">
      <c r="A3" t="s">
        <v>0</v>
      </c>
      <c r="B3" t="s">
        <v>129</v>
      </c>
      <c r="G3" s="56" t="s">
        <v>128</v>
      </c>
      <c r="H3" s="56"/>
      <c r="I3" s="56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51" t="s">
        <v>79</v>
      </c>
      <c r="B7" s="51"/>
      <c r="C7" s="51"/>
      <c r="D7" t="s">
        <v>80</v>
      </c>
      <c r="E7" s="10"/>
      <c r="F7" s="10"/>
    </row>
    <row r="8" spans="4:6" ht="15">
      <c r="D8" s="3"/>
      <c r="E8" s="3"/>
      <c r="F8" s="3"/>
    </row>
    <row r="9" spans="1:4" ht="30" customHeight="1">
      <c r="A9" s="52" t="s">
        <v>64</v>
      </c>
      <c r="B9" s="52"/>
      <c r="C9" s="53"/>
      <c r="D9" s="4">
        <v>18178.1</v>
      </c>
    </row>
    <row r="10" spans="1:4" ht="15">
      <c r="A10" s="54" t="s">
        <v>3</v>
      </c>
      <c r="B10" s="54"/>
      <c r="C10" s="55"/>
      <c r="D10" s="4">
        <v>13518.7</v>
      </c>
    </row>
    <row r="11" spans="1:4" ht="15">
      <c r="A11" s="54" t="s">
        <v>1</v>
      </c>
      <c r="B11" s="54"/>
      <c r="C11" s="55"/>
      <c r="D11" s="4">
        <v>2859.07</v>
      </c>
    </row>
    <row r="12" spans="1:4" ht="15">
      <c r="A12" s="54" t="s">
        <v>2</v>
      </c>
      <c r="B12" s="54"/>
      <c r="C12" s="55"/>
      <c r="D12" s="4">
        <v>1800.33</v>
      </c>
    </row>
    <row r="15" spans="1:9" ht="15">
      <c r="A15" s="1" t="s">
        <v>50</v>
      </c>
      <c r="I15" s="9" t="s">
        <v>10</v>
      </c>
    </row>
    <row r="16" spans="1:9" ht="21" customHeight="1">
      <c r="A16" s="49" t="s">
        <v>65</v>
      </c>
      <c r="B16" s="59" t="s">
        <v>45</v>
      </c>
      <c r="C16" s="59"/>
      <c r="D16" s="60" t="s">
        <v>8</v>
      </c>
      <c r="E16" s="61"/>
      <c r="F16" s="57" t="s">
        <v>9</v>
      </c>
      <c r="G16" s="58"/>
      <c r="H16" s="59" t="s">
        <v>46</v>
      </c>
      <c r="I16" s="59"/>
    </row>
    <row r="17" spans="1:9" ht="120">
      <c r="A17" s="50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B20+B21+B22</f>
        <v>-965900.87</v>
      </c>
      <c r="C19" s="25">
        <f aca="true" t="shared" si="0" ref="C19:I19">C20+C21+C22</f>
        <v>-965900.87</v>
      </c>
      <c r="D19" s="25">
        <f t="shared" si="0"/>
        <v>4836427.6</v>
      </c>
      <c r="E19" s="25">
        <f t="shared" si="0"/>
        <v>4694852.34</v>
      </c>
      <c r="F19" s="25">
        <f t="shared" si="0"/>
        <v>3653826.7199999997</v>
      </c>
      <c r="G19" s="25">
        <f t="shared" si="0"/>
        <v>3653826.7199999997</v>
      </c>
      <c r="H19" s="25">
        <f t="shared" si="0"/>
        <v>216700.01000000027</v>
      </c>
      <c r="I19" s="25">
        <f t="shared" si="0"/>
        <v>-909038.96</v>
      </c>
    </row>
    <row r="20" spans="1:9" ht="15">
      <c r="A20" s="23" t="s">
        <v>81</v>
      </c>
      <c r="B20" s="37">
        <f>-27870.69+10208.12</f>
        <v>-17662.57</v>
      </c>
      <c r="C20" s="26">
        <f>B20</f>
        <v>-17662.57</v>
      </c>
      <c r="D20" s="26">
        <v>116202.99</v>
      </c>
      <c r="E20" s="26">
        <v>110360.69</v>
      </c>
      <c r="F20" s="26">
        <v>83160</v>
      </c>
      <c r="G20" s="26">
        <f>F20</f>
        <v>83160</v>
      </c>
      <c r="H20" s="26">
        <f>B20+D20-F20</f>
        <v>15380.420000000013</v>
      </c>
      <c r="I20" s="26">
        <v>-23929.16</v>
      </c>
    </row>
    <row r="21" spans="1:9" ht="15">
      <c r="A21" s="23" t="s">
        <v>82</v>
      </c>
      <c r="B21" s="37">
        <v>-165352.93</v>
      </c>
      <c r="C21" s="26">
        <f>B21</f>
        <v>-165352.93</v>
      </c>
      <c r="D21" s="26">
        <v>705116.7</v>
      </c>
      <c r="E21" s="26">
        <f>657179.27+4098.77+8611.38+45000</f>
        <v>714889.42</v>
      </c>
      <c r="F21" s="26">
        <v>501949.44</v>
      </c>
      <c r="G21" s="26">
        <f>F21</f>
        <v>501949.44</v>
      </c>
      <c r="H21" s="26">
        <f>B21+D21-F21</f>
        <v>37814.330000000016</v>
      </c>
      <c r="I21" s="26">
        <v>-151470.09</v>
      </c>
    </row>
    <row r="22" spans="1:9" ht="15">
      <c r="A22" s="23" t="s">
        <v>83</v>
      </c>
      <c r="B22" s="37">
        <v>-782885.37</v>
      </c>
      <c r="C22" s="26">
        <f>B22</f>
        <v>-782885.37</v>
      </c>
      <c r="D22" s="26">
        <v>4015107.91</v>
      </c>
      <c r="E22" s="26">
        <v>3869602.23</v>
      </c>
      <c r="F22" s="26">
        <v>3068717.28</v>
      </c>
      <c r="G22" s="26">
        <f>F22</f>
        <v>3068717.28</v>
      </c>
      <c r="H22" s="26">
        <f>B22+D22-F22</f>
        <v>163505.26000000024</v>
      </c>
      <c r="I22" s="26">
        <v>-733639.71</v>
      </c>
    </row>
    <row r="23" spans="1:9" ht="15" hidden="1">
      <c r="A23" s="22"/>
      <c r="B23" s="38"/>
      <c r="C23" s="27"/>
      <c r="D23" s="27"/>
      <c r="E23" s="27"/>
      <c r="F23" s="27"/>
      <c r="G23" s="27"/>
      <c r="H23" s="27"/>
      <c r="I23" s="27"/>
    </row>
    <row r="24" spans="1:9" ht="15">
      <c r="A24" s="21" t="s">
        <v>11</v>
      </c>
      <c r="B24" s="39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38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39">
        <f>B29+B30+B27+B28</f>
        <v>-2125709.78</v>
      </c>
      <c r="C26" s="25">
        <f aca="true" t="shared" si="1" ref="C26:I26">C29+C30+C27+C28</f>
        <v>-2125709.78</v>
      </c>
      <c r="D26" s="25">
        <f t="shared" si="1"/>
        <v>5212870.52</v>
      </c>
      <c r="E26" s="25">
        <f t="shared" si="1"/>
        <v>5913765.61</v>
      </c>
      <c r="F26" s="25">
        <f t="shared" si="1"/>
        <v>5271060.698</v>
      </c>
      <c r="G26" s="25">
        <f t="shared" si="1"/>
        <v>5342876.998000001</v>
      </c>
      <c r="H26" s="25">
        <f t="shared" si="1"/>
        <v>-826165.7</v>
      </c>
      <c r="I26" s="25">
        <f t="shared" si="1"/>
        <v>-826165.7</v>
      </c>
    </row>
    <row r="27" spans="1:9" ht="15">
      <c r="A27" s="23" t="s">
        <v>84</v>
      </c>
      <c r="B27" s="37">
        <v>-590262.58</v>
      </c>
      <c r="C27" s="26">
        <f>B27</f>
        <v>-590262.58</v>
      </c>
      <c r="D27" s="26">
        <f>2054557.33-42939.95</f>
        <v>2011617.3800000001</v>
      </c>
      <c r="E27" s="26">
        <f>2060461.51-8354.2+31326.37</f>
        <v>2083433.6800000002</v>
      </c>
      <c r="F27" s="26">
        <f>D27</f>
        <v>2011617.3800000001</v>
      </c>
      <c r="G27" s="26">
        <f>E27</f>
        <v>2083433.6800000002</v>
      </c>
      <c r="H27" s="26">
        <f>I27</f>
        <v>-549772.65</v>
      </c>
      <c r="I27" s="26">
        <v>-549772.65</v>
      </c>
    </row>
    <row r="28" spans="1:9" ht="15">
      <c r="A28" s="23" t="s">
        <v>85</v>
      </c>
      <c r="B28" s="37">
        <v>-315019.31</v>
      </c>
      <c r="C28" s="26">
        <f>B28</f>
        <v>-315019.31</v>
      </c>
      <c r="D28" s="26">
        <f>1034161.04-40434.74</f>
        <v>993726.3</v>
      </c>
      <c r="E28" s="26">
        <v>986206.29</v>
      </c>
      <c r="F28" s="26">
        <f>E28</f>
        <v>986206.29</v>
      </c>
      <c r="G28" s="26">
        <f>F28</f>
        <v>986206.29</v>
      </c>
      <c r="H28" s="26">
        <v>-276393.05</v>
      </c>
      <c r="I28" s="26">
        <f>H28</f>
        <v>-276393.05</v>
      </c>
    </row>
    <row r="29" spans="1:9" ht="15">
      <c r="A29" s="23" t="s">
        <v>86</v>
      </c>
      <c r="B29" s="37">
        <v>-457664.43</v>
      </c>
      <c r="C29" s="26">
        <f>B29</f>
        <v>-457664.43</v>
      </c>
      <c r="D29" s="26">
        <v>954333.26</v>
      </c>
      <c r="E29" s="26">
        <v>926842.03</v>
      </c>
      <c r="F29" s="26">
        <f>793906.23*1.2</f>
        <v>952687.4759999999</v>
      </c>
      <c r="G29" s="26">
        <f>F29</f>
        <v>952687.4759999999</v>
      </c>
      <c r="H29" s="26">
        <v>0</v>
      </c>
      <c r="I29" s="26">
        <v>0</v>
      </c>
    </row>
    <row r="30" spans="1:9" ht="15">
      <c r="A30" s="23" t="s">
        <v>16</v>
      </c>
      <c r="B30" s="37">
        <v>-762763.46</v>
      </c>
      <c r="C30" s="26">
        <f>B30</f>
        <v>-762763.46</v>
      </c>
      <c r="D30" s="26">
        <v>1253193.58</v>
      </c>
      <c r="E30" s="26">
        <v>1917283.61</v>
      </c>
      <c r="F30" s="26">
        <f>1100457.96*1.2</f>
        <v>1320549.552</v>
      </c>
      <c r="G30" s="26">
        <f>F30</f>
        <v>1320549.552</v>
      </c>
      <c r="H30" s="26">
        <v>0</v>
      </c>
      <c r="I30" s="26">
        <v>0</v>
      </c>
    </row>
    <row r="31" spans="1:9" ht="15" hidden="1">
      <c r="A31" s="22"/>
      <c r="B31" s="38"/>
      <c r="C31" s="27"/>
      <c r="D31" s="27"/>
      <c r="E31" s="27"/>
      <c r="F31" s="27"/>
      <c r="G31" s="27"/>
      <c r="H31" s="27"/>
      <c r="I31" s="27"/>
    </row>
    <row r="32" spans="1:9" ht="15">
      <c r="A32" s="21" t="s">
        <v>13</v>
      </c>
      <c r="B32" s="39">
        <v>-263293.78</v>
      </c>
      <c r="C32" s="25">
        <f>B32</f>
        <v>-263293.78</v>
      </c>
      <c r="D32" s="25">
        <f>1362390.71+335000</f>
        <v>1697390.71</v>
      </c>
      <c r="E32" s="25">
        <f>1261990.42+200000</f>
        <v>1461990.42</v>
      </c>
      <c r="F32" s="25">
        <f>870100.58+209171.91</f>
        <v>1079272.49</v>
      </c>
      <c r="G32" s="25">
        <f>F32</f>
        <v>1079272.49</v>
      </c>
      <c r="H32" s="25">
        <f>B32+D32-F32</f>
        <v>354824.43999999994</v>
      </c>
      <c r="I32" s="25">
        <v>-252507.06</v>
      </c>
    </row>
    <row r="33" spans="1:9" ht="15">
      <c r="A33" s="22"/>
      <c r="B33" s="38"/>
      <c r="C33" s="27"/>
      <c r="D33" s="27"/>
      <c r="E33" s="27"/>
      <c r="F33" s="27"/>
      <c r="G33" s="27"/>
      <c r="H33" s="27"/>
      <c r="I33" s="27"/>
    </row>
    <row r="34" spans="1:9" ht="15">
      <c r="A34" s="21" t="s">
        <v>14</v>
      </c>
      <c r="B34" s="39"/>
      <c r="C34" s="25"/>
      <c r="D34" s="25"/>
      <c r="E34" s="25"/>
      <c r="F34" s="25"/>
      <c r="G34" s="25"/>
      <c r="H34" s="25"/>
      <c r="I34" s="25"/>
    </row>
    <row r="35" spans="1:9" ht="30" customHeight="1">
      <c r="A35" s="20" t="s">
        <v>15</v>
      </c>
      <c r="B35" s="37">
        <v>56003.96</v>
      </c>
      <c r="C35" s="26">
        <f>B35-21372.28</f>
        <v>34631.68</v>
      </c>
      <c r="D35" s="26">
        <v>299920</v>
      </c>
      <c r="E35" s="26">
        <v>255720</v>
      </c>
      <c r="F35" s="26">
        <v>0</v>
      </c>
      <c r="G35" s="26">
        <v>0</v>
      </c>
      <c r="H35" s="26">
        <f>B35+D35-F35</f>
        <v>355923.96</v>
      </c>
      <c r="I35" s="26">
        <f>C35+E35-G35</f>
        <v>290351.68</v>
      </c>
    </row>
    <row r="36" spans="1:9" ht="15">
      <c r="A36" s="24" t="s">
        <v>24</v>
      </c>
      <c r="B36" s="27"/>
      <c r="C36" s="27"/>
      <c r="D36" s="27"/>
      <c r="E36" s="27"/>
      <c r="F36" s="27"/>
      <c r="G36" s="27"/>
      <c r="H36" s="27"/>
      <c r="I36" s="27"/>
    </row>
    <row r="37" spans="1:9" ht="15">
      <c r="A37" s="13" t="s">
        <v>49</v>
      </c>
      <c r="B37" s="28">
        <f>B19+B26+B32</f>
        <v>-3354904.4299999997</v>
      </c>
      <c r="C37" s="28">
        <f aca="true" t="shared" si="2" ref="C37:I37">C19+C26+C32</f>
        <v>-3354904.4299999997</v>
      </c>
      <c r="D37" s="28">
        <f>D19+D26+D32</f>
        <v>11746688.829999998</v>
      </c>
      <c r="E37" s="28">
        <f t="shared" si="2"/>
        <v>12070608.37</v>
      </c>
      <c r="F37" s="28">
        <f t="shared" si="2"/>
        <v>10004159.908</v>
      </c>
      <c r="G37" s="28">
        <f t="shared" si="2"/>
        <v>10075976.208</v>
      </c>
      <c r="H37" s="28">
        <f t="shared" si="2"/>
        <v>-254641.24999999977</v>
      </c>
      <c r="I37" s="28">
        <f t="shared" si="2"/>
        <v>-1987711.72</v>
      </c>
    </row>
    <row r="38" spans="2:6" ht="15">
      <c r="B38" s="36"/>
      <c r="D38" s="36"/>
      <c r="E38" s="36"/>
      <c r="F38" s="36"/>
    </row>
    <row r="39" spans="1:6" ht="15" hidden="1">
      <c r="A39" t="s">
        <v>71</v>
      </c>
      <c r="D39" s="36"/>
      <c r="E39" s="36"/>
      <c r="F39" s="36"/>
    </row>
    <row r="40" spans="1:6" ht="15" hidden="1">
      <c r="A40" t="s">
        <v>70</v>
      </c>
      <c r="F40" s="36"/>
    </row>
    <row r="41" ht="15" hidden="1">
      <c r="A41" t="s">
        <v>69</v>
      </c>
    </row>
    <row r="42" ht="15" hidden="1"/>
    <row r="43" ht="15" hidden="1">
      <c r="A43" t="s">
        <v>34</v>
      </c>
    </row>
    <row r="44" ht="15" hidden="1">
      <c r="A44" t="s">
        <v>35</v>
      </c>
    </row>
    <row r="45" ht="15" hidden="1"/>
    <row r="46" ht="15" hidden="1"/>
    <row r="47" ht="15" hidden="1">
      <c r="A47" s="32" t="s">
        <v>72</v>
      </c>
    </row>
    <row r="48" ht="15">
      <c r="D48" s="36"/>
    </row>
    <row r="49" ht="15">
      <c r="D49" s="36"/>
    </row>
    <row r="51" spans="5:6" ht="15">
      <c r="E51" s="36"/>
      <c r="F51" s="36"/>
    </row>
    <row r="52" ht="15">
      <c r="F52" s="36"/>
    </row>
  </sheetData>
  <sheetProtection/>
  <mergeCells count="13">
    <mergeCell ref="G1:I1"/>
    <mergeCell ref="G2:I2"/>
    <mergeCell ref="G3:I3"/>
    <mergeCell ref="F16:G16"/>
    <mergeCell ref="H16:I16"/>
    <mergeCell ref="B16:C16"/>
    <mergeCell ref="D16:E16"/>
    <mergeCell ref="A16:A17"/>
    <mergeCell ref="A7:C7"/>
    <mergeCell ref="A9:C9"/>
    <mergeCell ref="A10:C10"/>
    <mergeCell ref="A11:C11"/>
    <mergeCell ref="A12:C12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7">
      <selection activeCell="D46" sqref="D46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65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66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B25/((B14+B13)/2)</f>
        <v>15784.351632522406</v>
      </c>
      <c r="C8" s="30">
        <f>C25/((C14+C13)/2)</f>
        <v>5867.386068855083</v>
      </c>
      <c r="D8" s="30">
        <f>D25/((D14+D13)/2)</f>
        <v>26288.77914270779</v>
      </c>
      <c r="E8" s="30">
        <f>E25/((E14+E13)/2)</f>
        <v>101445.57123287673</v>
      </c>
      <c r="F8" s="30">
        <v>0</v>
      </c>
      <c r="G8" s="30">
        <f>G25/((G14+G13)/2)</f>
        <v>885.7636209972767</v>
      </c>
    </row>
    <row r="10" ht="15">
      <c r="A10" s="1" t="s">
        <v>52</v>
      </c>
    </row>
    <row r="11" spans="1:7" ht="15">
      <c r="A11" s="67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7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5">
        <v>62.06</v>
      </c>
      <c r="C13" s="35">
        <v>161.95</v>
      </c>
      <c r="D13" s="35">
        <v>76.1</v>
      </c>
      <c r="E13" s="35">
        <v>2.87</v>
      </c>
      <c r="F13" s="35">
        <v>0</v>
      </c>
      <c r="G13" s="35">
        <v>1490.86</v>
      </c>
    </row>
    <row r="14" spans="1:7" ht="15.75">
      <c r="A14" s="18" t="s">
        <v>87</v>
      </c>
      <c r="B14" s="35">
        <v>62.9</v>
      </c>
      <c r="C14" s="35">
        <v>162.79</v>
      </c>
      <c r="D14" s="35">
        <v>76.94</v>
      </c>
      <c r="E14" s="35">
        <v>2.97</v>
      </c>
      <c r="F14" s="35">
        <v>0</v>
      </c>
      <c r="G14" s="35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7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7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1'!F28</f>
        <v>986206.29</v>
      </c>
      <c r="C25" s="29">
        <f>'Форма 1'!F29</f>
        <v>952687.4759999999</v>
      </c>
      <c r="D25" s="29">
        <f>'Форма 1'!F27</f>
        <v>2011617.3800000001</v>
      </c>
      <c r="E25" s="29">
        <f>246850.89*1.2</f>
        <v>296221.068</v>
      </c>
      <c r="F25" s="29">
        <v>0</v>
      </c>
      <c r="G25" s="29">
        <f>'Форма 1'!F30</f>
        <v>1320549.552</v>
      </c>
    </row>
    <row r="27" ht="15">
      <c r="A27" s="1" t="s">
        <v>54</v>
      </c>
    </row>
    <row r="28" spans="1:7" ht="75">
      <c r="A28" s="59" t="s">
        <v>31</v>
      </c>
      <c r="B28" s="59"/>
      <c r="C28" s="59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62" t="s">
        <v>88</v>
      </c>
      <c r="B29" s="62"/>
      <c r="C29" s="62"/>
      <c r="D29" s="33"/>
      <c r="E29" s="33"/>
      <c r="F29" s="31"/>
      <c r="G29" s="4"/>
    </row>
    <row r="30" spans="1:7" ht="15" hidden="1">
      <c r="A30" s="63" t="s">
        <v>33</v>
      </c>
      <c r="B30" s="63"/>
      <c r="C30" s="63"/>
      <c r="D30" s="33"/>
      <c r="E30" s="33"/>
      <c r="F30" s="31"/>
      <c r="G30" s="4"/>
    </row>
    <row r="31" spans="1:7" ht="15" hidden="1">
      <c r="A31" s="64" t="s">
        <v>24</v>
      </c>
      <c r="B31" s="64"/>
      <c r="C31" s="64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59" t="s">
        <v>31</v>
      </c>
      <c r="B35" s="59"/>
      <c r="C35" s="59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62" t="s">
        <v>89</v>
      </c>
      <c r="B36" s="62"/>
      <c r="C36" s="62"/>
      <c r="D36" s="33" t="s">
        <v>130</v>
      </c>
      <c r="E36" s="33" t="s">
        <v>137</v>
      </c>
      <c r="F36" s="31"/>
      <c r="G36" s="4"/>
    </row>
    <row r="37" spans="1:7" ht="15">
      <c r="A37" s="62" t="s">
        <v>90</v>
      </c>
      <c r="B37" s="62"/>
      <c r="C37" s="62"/>
      <c r="D37" s="33" t="s">
        <v>131</v>
      </c>
      <c r="E37" s="33" t="s">
        <v>137</v>
      </c>
      <c r="F37" s="31"/>
      <c r="G37" s="4"/>
    </row>
    <row r="38" spans="1:7" ht="15">
      <c r="A38" s="62" t="s">
        <v>91</v>
      </c>
      <c r="B38" s="62"/>
      <c r="C38" s="62"/>
      <c r="D38" s="33" t="s">
        <v>132</v>
      </c>
      <c r="E38" s="33" t="s">
        <v>137</v>
      </c>
      <c r="F38" s="31"/>
      <c r="G38" s="4"/>
    </row>
    <row r="39" spans="1:7" ht="15">
      <c r="A39" s="62" t="s">
        <v>93</v>
      </c>
      <c r="B39" s="62"/>
      <c r="C39" s="62"/>
      <c r="D39" s="33" t="s">
        <v>133</v>
      </c>
      <c r="E39" s="33" t="s">
        <v>137</v>
      </c>
      <c r="F39" s="31"/>
      <c r="G39" s="4"/>
    </row>
    <row r="40" spans="1:7" ht="15">
      <c r="A40" s="62" t="s">
        <v>95</v>
      </c>
      <c r="B40" s="62"/>
      <c r="C40" s="62"/>
      <c r="D40" s="33" t="s">
        <v>102</v>
      </c>
      <c r="E40" s="33" t="s">
        <v>137</v>
      </c>
      <c r="F40" s="31"/>
      <c r="G40" s="4"/>
    </row>
    <row r="41" spans="1:7" ht="15">
      <c r="A41" s="62" t="s">
        <v>97</v>
      </c>
      <c r="B41" s="62"/>
      <c r="C41" s="62"/>
      <c r="D41" s="33" t="s">
        <v>134</v>
      </c>
      <c r="E41" s="33" t="s">
        <v>137</v>
      </c>
      <c r="F41" s="31"/>
      <c r="G41" s="4"/>
    </row>
    <row r="42" spans="1:7" ht="15">
      <c r="A42" s="62" t="s">
        <v>99</v>
      </c>
      <c r="B42" s="62"/>
      <c r="C42" s="62"/>
      <c r="D42" s="33" t="s">
        <v>135</v>
      </c>
      <c r="E42" s="33" t="s">
        <v>137</v>
      </c>
      <c r="F42" s="31"/>
      <c r="G42" s="4"/>
    </row>
    <row r="43" spans="1:7" ht="15">
      <c r="A43" s="62" t="s">
        <v>136</v>
      </c>
      <c r="B43" s="62"/>
      <c r="C43" s="62"/>
      <c r="D43" s="33" t="s">
        <v>132</v>
      </c>
      <c r="E43" s="33" t="s">
        <v>137</v>
      </c>
      <c r="F43" s="31"/>
      <c r="G43" s="4"/>
    </row>
    <row r="44" spans="1:7" ht="15">
      <c r="A44" s="62" t="s">
        <v>152</v>
      </c>
      <c r="B44" s="62"/>
      <c r="C44" s="62"/>
      <c r="D44" s="33" t="s">
        <v>153</v>
      </c>
      <c r="E44" s="33" t="s">
        <v>137</v>
      </c>
      <c r="F44" s="31"/>
      <c r="G44" s="4"/>
    </row>
    <row r="45" spans="1:7" ht="15">
      <c r="A45" s="62" t="s">
        <v>152</v>
      </c>
      <c r="B45" s="62"/>
      <c r="C45" s="62"/>
      <c r="D45" s="33" t="s">
        <v>154</v>
      </c>
      <c r="E45" s="33" t="s">
        <v>137</v>
      </c>
      <c r="F45" s="31"/>
      <c r="G45" s="4"/>
    </row>
    <row r="46" spans="1:7" ht="15">
      <c r="A46" s="62" t="s">
        <v>138</v>
      </c>
      <c r="B46" s="62"/>
      <c r="C46" s="62"/>
      <c r="D46" s="33" t="s">
        <v>139</v>
      </c>
      <c r="E46" s="33" t="s">
        <v>137</v>
      </c>
      <c r="F46" s="31"/>
      <c r="G46" s="4"/>
    </row>
    <row r="47" spans="1:7" ht="15">
      <c r="A47" s="62" t="s">
        <v>140</v>
      </c>
      <c r="B47" s="62"/>
      <c r="C47" s="62"/>
      <c r="D47" s="33" t="s">
        <v>141</v>
      </c>
      <c r="E47" s="33" t="s">
        <v>137</v>
      </c>
      <c r="F47" s="31"/>
      <c r="G47" s="4"/>
    </row>
    <row r="48" spans="1:7" ht="15">
      <c r="A48" s="62" t="s">
        <v>142</v>
      </c>
      <c r="B48" s="62"/>
      <c r="C48" s="62"/>
      <c r="D48" s="33" t="s">
        <v>143</v>
      </c>
      <c r="E48" s="33" t="s">
        <v>137</v>
      </c>
      <c r="F48" s="31"/>
      <c r="G48" s="4"/>
    </row>
    <row r="49" spans="1:7" ht="15">
      <c r="A49" s="62" t="s">
        <v>101</v>
      </c>
      <c r="B49" s="62"/>
      <c r="C49" s="62"/>
      <c r="D49" s="33" t="s">
        <v>98</v>
      </c>
      <c r="E49" s="33" t="s">
        <v>137</v>
      </c>
      <c r="F49" s="31"/>
      <c r="G49" s="4"/>
    </row>
    <row r="50" spans="1:7" ht="15">
      <c r="A50" s="62" t="s">
        <v>103</v>
      </c>
      <c r="B50" s="62"/>
      <c r="C50" s="62"/>
      <c r="D50" s="33" t="s">
        <v>92</v>
      </c>
      <c r="E50" s="33" t="s">
        <v>137</v>
      </c>
      <c r="F50" s="31"/>
      <c r="G50" s="4"/>
    </row>
    <row r="51" spans="1:7" ht="15">
      <c r="A51" s="62" t="s">
        <v>104</v>
      </c>
      <c r="B51" s="62"/>
      <c r="C51" s="62"/>
      <c r="D51" s="33" t="s">
        <v>94</v>
      </c>
      <c r="E51" s="33" t="s">
        <v>137</v>
      </c>
      <c r="F51" s="31"/>
      <c r="G51" s="4"/>
    </row>
    <row r="52" spans="1:7" ht="15">
      <c r="A52" s="62" t="s">
        <v>105</v>
      </c>
      <c r="B52" s="62"/>
      <c r="C52" s="62"/>
      <c r="D52" s="33" t="s">
        <v>106</v>
      </c>
      <c r="E52" s="33" t="s">
        <v>137</v>
      </c>
      <c r="F52" s="31"/>
      <c r="G52" s="4"/>
    </row>
    <row r="53" spans="1:7" ht="15">
      <c r="A53" s="62" t="s">
        <v>107</v>
      </c>
      <c r="B53" s="62"/>
      <c r="C53" s="62"/>
      <c r="D53" s="33" t="s">
        <v>106</v>
      </c>
      <c r="E53" s="33" t="s">
        <v>137</v>
      </c>
      <c r="F53" s="31"/>
      <c r="G53" s="4"/>
    </row>
    <row r="54" spans="1:7" ht="15">
      <c r="A54" s="62" t="s">
        <v>108</v>
      </c>
      <c r="B54" s="62"/>
      <c r="C54" s="62"/>
      <c r="D54" s="33" t="s">
        <v>109</v>
      </c>
      <c r="E54" s="33" t="s">
        <v>137</v>
      </c>
      <c r="F54" s="31"/>
      <c r="G54" s="4"/>
    </row>
    <row r="55" spans="1:7" ht="15">
      <c r="A55" s="62" t="s">
        <v>110</v>
      </c>
      <c r="B55" s="62"/>
      <c r="C55" s="62"/>
      <c r="D55" s="33" t="s">
        <v>144</v>
      </c>
      <c r="E55" s="33" t="s">
        <v>137</v>
      </c>
      <c r="F55" s="31"/>
      <c r="G55" s="4"/>
    </row>
    <row r="56" spans="1:7" ht="15">
      <c r="A56" s="62" t="s">
        <v>111</v>
      </c>
      <c r="B56" s="62"/>
      <c r="C56" s="62"/>
      <c r="D56" s="33" t="s">
        <v>96</v>
      </c>
      <c r="E56" s="33" t="s">
        <v>137</v>
      </c>
      <c r="F56" s="31"/>
      <c r="G56" s="4"/>
    </row>
    <row r="57" spans="1:7" ht="15">
      <c r="A57" s="62" t="s">
        <v>146</v>
      </c>
      <c r="B57" s="62"/>
      <c r="C57" s="62"/>
      <c r="D57" s="33" t="s">
        <v>145</v>
      </c>
      <c r="E57" s="33" t="s">
        <v>137</v>
      </c>
      <c r="F57" s="31"/>
      <c r="G57" s="4"/>
    </row>
    <row r="58" spans="1:7" ht="15">
      <c r="A58" s="62" t="s">
        <v>147</v>
      </c>
      <c r="B58" s="62"/>
      <c r="C58" s="62"/>
      <c r="D58" s="33" t="s">
        <v>148</v>
      </c>
      <c r="E58" s="33" t="s">
        <v>137</v>
      </c>
      <c r="F58" s="31"/>
      <c r="G58" s="4"/>
    </row>
    <row r="59" spans="1:7" ht="15">
      <c r="A59" s="62" t="s">
        <v>149</v>
      </c>
      <c r="B59" s="62"/>
      <c r="C59" s="62"/>
      <c r="D59" s="33" t="s">
        <v>150</v>
      </c>
      <c r="E59" s="33" t="s">
        <v>137</v>
      </c>
      <c r="F59" s="31"/>
      <c r="G59" s="4"/>
    </row>
    <row r="60" spans="1:7" ht="15">
      <c r="A60" s="62" t="s">
        <v>151</v>
      </c>
      <c r="B60" s="62"/>
      <c r="C60" s="62"/>
      <c r="D60" s="33" t="s">
        <v>121</v>
      </c>
      <c r="E60" s="33" t="s">
        <v>137</v>
      </c>
      <c r="F60" s="31"/>
      <c r="G60" s="4"/>
    </row>
    <row r="61" spans="1:7" ht="15">
      <c r="A61" s="62" t="s">
        <v>112</v>
      </c>
      <c r="B61" s="62"/>
      <c r="C61" s="62"/>
      <c r="D61" s="33" t="s">
        <v>96</v>
      </c>
      <c r="E61" s="33" t="s">
        <v>137</v>
      </c>
      <c r="F61" s="31"/>
      <c r="G61" s="4"/>
    </row>
    <row r="62" spans="1:7" ht="15">
      <c r="A62" s="62" t="s">
        <v>113</v>
      </c>
      <c r="B62" s="62"/>
      <c r="C62" s="62"/>
      <c r="D62" s="33" t="s">
        <v>100</v>
      </c>
      <c r="E62" s="33" t="s">
        <v>137</v>
      </c>
      <c r="F62" s="31"/>
      <c r="G62" s="4"/>
    </row>
    <row r="63" spans="1:7" ht="15">
      <c r="A63" s="63" t="s">
        <v>114</v>
      </c>
      <c r="B63" s="63"/>
      <c r="C63" s="63"/>
      <c r="D63" s="33" t="s">
        <v>115</v>
      </c>
      <c r="E63" s="33" t="s">
        <v>137</v>
      </c>
      <c r="F63" s="31"/>
      <c r="G63" s="4"/>
    </row>
    <row r="64" spans="1:7" ht="15">
      <c r="A64" s="63" t="s">
        <v>116</v>
      </c>
      <c r="B64" s="63"/>
      <c r="C64" s="63"/>
      <c r="D64" s="33" t="s">
        <v>117</v>
      </c>
      <c r="E64" s="33" t="s">
        <v>137</v>
      </c>
      <c r="F64" s="31"/>
      <c r="G64" s="4"/>
    </row>
    <row r="65" spans="1:7" ht="15">
      <c r="A65" s="63" t="s">
        <v>118</v>
      </c>
      <c r="B65" s="63"/>
      <c r="C65" s="63"/>
      <c r="D65" s="33" t="s">
        <v>125</v>
      </c>
      <c r="E65" s="33" t="s">
        <v>137</v>
      </c>
      <c r="F65" s="31"/>
      <c r="G65" s="4"/>
    </row>
    <row r="66" spans="1:7" ht="15">
      <c r="A66" s="63" t="s">
        <v>120</v>
      </c>
      <c r="B66" s="63"/>
      <c r="C66" s="63"/>
      <c r="D66" s="33" t="s">
        <v>121</v>
      </c>
      <c r="E66" s="33" t="s">
        <v>137</v>
      </c>
      <c r="F66" s="31"/>
      <c r="G66" s="4"/>
    </row>
    <row r="67" spans="1:7" ht="15">
      <c r="A67" s="63" t="s">
        <v>122</v>
      </c>
      <c r="B67" s="63"/>
      <c r="C67" s="63"/>
      <c r="D67" s="33" t="s">
        <v>123</v>
      </c>
      <c r="E67" s="33" t="s">
        <v>137</v>
      </c>
      <c r="F67" s="31"/>
      <c r="G67" s="4"/>
    </row>
    <row r="68" spans="1:7" ht="15">
      <c r="A68" s="63" t="s">
        <v>124</v>
      </c>
      <c r="B68" s="63"/>
      <c r="C68" s="63"/>
      <c r="D68" s="33" t="s">
        <v>119</v>
      </c>
      <c r="E68" s="33" t="s">
        <v>137</v>
      </c>
      <c r="F68" s="31"/>
      <c r="G68" s="4"/>
    </row>
    <row r="69" spans="1:7" ht="15" hidden="1">
      <c r="A69" s="62" t="s">
        <v>32</v>
      </c>
      <c r="B69" s="62"/>
      <c r="C69" s="62"/>
      <c r="D69" s="33"/>
      <c r="E69" s="33"/>
      <c r="F69" s="31"/>
      <c r="G69" s="4"/>
    </row>
    <row r="70" spans="1:7" ht="15" hidden="1">
      <c r="A70" s="63" t="s">
        <v>33</v>
      </c>
      <c r="B70" s="63"/>
      <c r="C70" s="63"/>
      <c r="D70" s="33"/>
      <c r="E70" s="33"/>
      <c r="F70" s="31"/>
      <c r="G70" s="4"/>
    </row>
    <row r="71" spans="1:7" ht="15" hidden="1">
      <c r="A71" s="64" t="s">
        <v>24</v>
      </c>
      <c r="B71" s="64"/>
      <c r="C71" s="64"/>
      <c r="D71" s="33"/>
      <c r="E71" s="33"/>
      <c r="F71" s="31"/>
      <c r="G71" s="4"/>
    </row>
    <row r="72" spans="1:7" ht="15" hidden="1">
      <c r="A72" s="17" t="s">
        <v>49</v>
      </c>
      <c r="B72" s="15"/>
      <c r="C72" s="15"/>
      <c r="D72" s="16"/>
      <c r="E72" s="16"/>
      <c r="G72" s="31"/>
    </row>
    <row r="73" ht="15" hidden="1"/>
    <row r="74" ht="15" hidden="1">
      <c r="A74" s="1" t="s">
        <v>56</v>
      </c>
    </row>
    <row r="75" spans="1:7" ht="75" hidden="1">
      <c r="A75" s="59" t="s">
        <v>63</v>
      </c>
      <c r="B75" s="59"/>
      <c r="C75" s="59"/>
      <c r="D75" s="34" t="s">
        <v>62</v>
      </c>
      <c r="E75" s="34" t="s">
        <v>74</v>
      </c>
      <c r="F75" s="34" t="s">
        <v>75</v>
      </c>
      <c r="G75" s="34" t="s">
        <v>76</v>
      </c>
    </row>
    <row r="76" spans="1:7" ht="15" hidden="1">
      <c r="A76" s="62" t="s">
        <v>32</v>
      </c>
      <c r="B76" s="62"/>
      <c r="C76" s="62"/>
      <c r="D76" s="33"/>
      <c r="E76" s="33"/>
      <c r="F76" s="31"/>
      <c r="G76" s="4"/>
    </row>
    <row r="77" spans="1:7" ht="15" hidden="1">
      <c r="A77" s="63" t="s">
        <v>33</v>
      </c>
      <c r="B77" s="63"/>
      <c r="C77" s="63"/>
      <c r="D77" s="33"/>
      <c r="E77" s="33"/>
      <c r="F77" s="31"/>
      <c r="G77" s="4"/>
    </row>
    <row r="78" spans="1:7" ht="15" hidden="1">
      <c r="A78" s="64" t="s">
        <v>24</v>
      </c>
      <c r="B78" s="64"/>
      <c r="C78" s="64"/>
      <c r="D78" s="33"/>
      <c r="E78" s="33"/>
      <c r="F78" s="31"/>
      <c r="G78" s="4"/>
    </row>
    <row r="79" spans="1:7" ht="15" hidden="1">
      <c r="A79" s="17" t="s">
        <v>49</v>
      </c>
      <c r="B79" s="15"/>
      <c r="C79" s="15"/>
      <c r="D79" s="16"/>
      <c r="E79" s="16"/>
      <c r="G79" s="31"/>
    </row>
    <row r="80" ht="15" hidden="1"/>
    <row r="81" ht="15" hidden="1">
      <c r="A81" s="1" t="s">
        <v>57</v>
      </c>
    </row>
    <row r="82" spans="1:7" ht="75" hidden="1">
      <c r="A82" s="59" t="s">
        <v>63</v>
      </c>
      <c r="B82" s="59"/>
      <c r="C82" s="59"/>
      <c r="D82" s="8" t="s">
        <v>62</v>
      </c>
      <c r="E82" s="8" t="s">
        <v>74</v>
      </c>
      <c r="F82" s="8" t="s">
        <v>75</v>
      </c>
      <c r="G82" s="8" t="s">
        <v>76</v>
      </c>
    </row>
    <row r="83" spans="1:7" ht="15" hidden="1">
      <c r="A83" s="62" t="s">
        <v>32</v>
      </c>
      <c r="B83" s="62"/>
      <c r="C83" s="62"/>
      <c r="D83" s="33"/>
      <c r="E83" s="33"/>
      <c r="F83" s="31"/>
      <c r="G83" s="4"/>
    </row>
    <row r="84" spans="1:7" ht="15" hidden="1">
      <c r="A84" s="63" t="s">
        <v>33</v>
      </c>
      <c r="B84" s="63"/>
      <c r="C84" s="63"/>
      <c r="D84" s="33"/>
      <c r="E84" s="33"/>
      <c r="F84" s="31"/>
      <c r="G84" s="4"/>
    </row>
    <row r="85" spans="1:7" ht="15" hidden="1">
      <c r="A85" s="64" t="s">
        <v>24</v>
      </c>
      <c r="B85" s="64"/>
      <c r="C85" s="64"/>
      <c r="D85" s="33"/>
      <c r="E85" s="33"/>
      <c r="F85" s="31"/>
      <c r="G85" s="4"/>
    </row>
    <row r="86" spans="1:7" ht="15" hidden="1">
      <c r="A86" s="17" t="s">
        <v>49</v>
      </c>
      <c r="B86" s="15"/>
      <c r="C86" s="15"/>
      <c r="D86" s="16"/>
      <c r="E86" s="16"/>
      <c r="G86" s="31"/>
    </row>
    <row r="87" ht="15" hidden="1"/>
    <row r="88" ht="15" hidden="1">
      <c r="A88" t="s">
        <v>34</v>
      </c>
    </row>
    <row r="89" ht="15" hidden="1">
      <c r="A89" t="s">
        <v>35</v>
      </c>
    </row>
  </sheetData>
  <sheetProtection/>
  <mergeCells count="52">
    <mergeCell ref="A56:C56"/>
    <mergeCell ref="A61:C61"/>
    <mergeCell ref="A57:C57"/>
    <mergeCell ref="A68:C68"/>
    <mergeCell ref="A62:C62"/>
    <mergeCell ref="A63:C63"/>
    <mergeCell ref="A64:C64"/>
    <mergeCell ref="A65:C65"/>
    <mergeCell ref="A66:C66"/>
    <mergeCell ref="A67:C67"/>
    <mergeCell ref="A40:C40"/>
    <mergeCell ref="A41:C41"/>
    <mergeCell ref="A42:C42"/>
    <mergeCell ref="A49:C49"/>
    <mergeCell ref="A50:C50"/>
    <mergeCell ref="A51:C51"/>
    <mergeCell ref="A43:C43"/>
    <mergeCell ref="A48:C48"/>
    <mergeCell ref="A46:C46"/>
    <mergeCell ref="A47:C47"/>
    <mergeCell ref="A2:A3"/>
    <mergeCell ref="A11:A12"/>
    <mergeCell ref="A19:A20"/>
    <mergeCell ref="A28:C28"/>
    <mergeCell ref="A29:C29"/>
    <mergeCell ref="A30:C30"/>
    <mergeCell ref="A35:C35"/>
    <mergeCell ref="A36:C36"/>
    <mergeCell ref="A37:C37"/>
    <mergeCell ref="A38:C38"/>
    <mergeCell ref="A39:C39"/>
    <mergeCell ref="A31:C31"/>
    <mergeCell ref="A84:C84"/>
    <mergeCell ref="A85:C85"/>
    <mergeCell ref="A78:C78"/>
    <mergeCell ref="A82:C82"/>
    <mergeCell ref="A83:C83"/>
    <mergeCell ref="A69:C69"/>
    <mergeCell ref="A70:C70"/>
    <mergeCell ref="A71:C71"/>
    <mergeCell ref="A75:C75"/>
    <mergeCell ref="A76:C76"/>
    <mergeCell ref="A59:C59"/>
    <mergeCell ref="A58:C58"/>
    <mergeCell ref="A60:C60"/>
    <mergeCell ref="A44:C44"/>
    <mergeCell ref="A45:C45"/>
    <mergeCell ref="A77:C77"/>
    <mergeCell ref="A52:C52"/>
    <mergeCell ref="A53:C53"/>
    <mergeCell ref="A54:C54"/>
    <mergeCell ref="A55:C55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1" sqref="B1:I16384"/>
    </sheetView>
  </sheetViews>
  <sheetFormatPr defaultColWidth="9.140625" defaultRowHeight="15"/>
  <cols>
    <col min="1" max="1" width="18.57421875" style="0" customWidth="1"/>
    <col min="2" max="9" width="15.57421875" style="0" customWidth="1"/>
  </cols>
  <sheetData>
    <row r="1" spans="1:9" ht="15">
      <c r="A1" s="40"/>
      <c r="B1" s="40" t="s">
        <v>155</v>
      </c>
      <c r="C1" s="40"/>
      <c r="D1" s="40"/>
      <c r="E1" s="40"/>
      <c r="F1" s="40"/>
      <c r="G1" s="40"/>
      <c r="H1" s="40"/>
      <c r="I1" s="40"/>
    </row>
    <row r="2" spans="1:9" ht="15">
      <c r="A2" s="40"/>
      <c r="B2" s="40" t="s">
        <v>156</v>
      </c>
      <c r="C2" s="40"/>
      <c r="D2" s="40"/>
      <c r="E2" s="40"/>
      <c r="F2" s="40"/>
      <c r="G2" s="40"/>
      <c r="H2" s="40"/>
      <c r="I2" s="40"/>
    </row>
    <row r="3" spans="1:9" ht="15">
      <c r="A3" s="40"/>
      <c r="B3" s="40"/>
      <c r="C3" s="40"/>
      <c r="D3" s="40"/>
      <c r="E3" s="40"/>
      <c r="F3" s="40"/>
      <c r="G3" s="40"/>
      <c r="H3" s="40"/>
      <c r="I3" s="40"/>
    </row>
    <row r="4" spans="1:9" ht="105">
      <c r="A4" s="41" t="s">
        <v>23</v>
      </c>
      <c r="B4" s="41" t="s">
        <v>157</v>
      </c>
      <c r="C4" s="41" t="s">
        <v>158</v>
      </c>
      <c r="D4" s="41" t="s">
        <v>159</v>
      </c>
      <c r="E4" s="41" t="s">
        <v>160</v>
      </c>
      <c r="F4" s="41" t="s">
        <v>161</v>
      </c>
      <c r="G4" s="41" t="s">
        <v>162</v>
      </c>
      <c r="H4" s="41" t="s">
        <v>163</v>
      </c>
      <c r="I4" s="41" t="s">
        <v>164</v>
      </c>
    </row>
    <row r="5" spans="1:9" ht="30">
      <c r="A5" s="41" t="s">
        <v>165</v>
      </c>
      <c r="B5" s="41"/>
      <c r="C5" s="41"/>
      <c r="D5" s="41"/>
      <c r="E5" s="41"/>
      <c r="F5" s="41"/>
      <c r="G5" s="41"/>
      <c r="H5" s="42">
        <v>56003.96</v>
      </c>
      <c r="I5" s="43">
        <v>21372.28</v>
      </c>
    </row>
    <row r="6" spans="1:9" ht="15">
      <c r="A6" s="44" t="s">
        <v>166</v>
      </c>
      <c r="B6" s="44">
        <v>4160</v>
      </c>
      <c r="C6" s="44">
        <v>1760</v>
      </c>
      <c r="D6" s="44">
        <v>0</v>
      </c>
      <c r="E6" s="44"/>
      <c r="F6" s="44"/>
      <c r="G6" s="44"/>
      <c r="H6" s="44"/>
      <c r="I6" s="44"/>
    </row>
    <row r="7" spans="1:9" ht="15">
      <c r="A7" s="44" t="s">
        <v>167</v>
      </c>
      <c r="B7" s="44">
        <v>4160</v>
      </c>
      <c r="C7" s="44">
        <v>6000</v>
      </c>
      <c r="D7" s="44">
        <v>0</v>
      </c>
      <c r="E7" s="44"/>
      <c r="F7" s="44"/>
      <c r="G7" s="44"/>
      <c r="H7" s="44"/>
      <c r="I7" s="44"/>
    </row>
    <row r="8" spans="1:9" ht="15">
      <c r="A8" s="44" t="s">
        <v>168</v>
      </c>
      <c r="B8" s="44">
        <v>29160</v>
      </c>
      <c r="C8" s="44">
        <v>0</v>
      </c>
      <c r="D8" s="44">
        <v>0</v>
      </c>
      <c r="E8" s="44"/>
      <c r="F8" s="44"/>
      <c r="G8" s="44"/>
      <c r="H8" s="44"/>
      <c r="I8" s="44"/>
    </row>
    <row r="9" spans="1:9" ht="15">
      <c r="A9" s="44" t="s">
        <v>169</v>
      </c>
      <c r="B9" s="44">
        <v>29160</v>
      </c>
      <c r="C9" s="44">
        <v>0</v>
      </c>
      <c r="D9" s="44">
        <v>0</v>
      </c>
      <c r="E9" s="44"/>
      <c r="F9" s="44"/>
      <c r="G9" s="44"/>
      <c r="H9" s="44"/>
      <c r="I9" s="44"/>
    </row>
    <row r="10" spans="1:9" ht="15">
      <c r="A10" s="44" t="s">
        <v>170</v>
      </c>
      <c r="B10" s="44">
        <v>29160</v>
      </c>
      <c r="C10" s="44"/>
      <c r="D10" s="44">
        <v>0</v>
      </c>
      <c r="E10" s="44"/>
      <c r="F10" s="44"/>
      <c r="G10" s="44"/>
      <c r="H10" s="44"/>
      <c r="I10" s="44"/>
    </row>
    <row r="11" spans="1:9" ht="15">
      <c r="A11" s="44" t="s">
        <v>171</v>
      </c>
      <c r="B11" s="44">
        <v>29160</v>
      </c>
      <c r="C11" s="44">
        <v>12400</v>
      </c>
      <c r="D11" s="44">
        <v>0</v>
      </c>
      <c r="E11" s="44"/>
      <c r="F11" s="44"/>
      <c r="G11" s="44"/>
      <c r="H11" s="44"/>
      <c r="I11" s="44"/>
    </row>
    <row r="12" spans="1:9" ht="15">
      <c r="A12" s="44" t="s">
        <v>172</v>
      </c>
      <c r="B12" s="44">
        <v>29160</v>
      </c>
      <c r="C12" s="44">
        <v>100000</v>
      </c>
      <c r="D12" s="44">
        <v>0</v>
      </c>
      <c r="E12" s="44"/>
      <c r="F12" s="44"/>
      <c r="G12" s="44"/>
      <c r="H12" s="44"/>
      <c r="I12" s="44"/>
    </row>
    <row r="13" spans="1:9" ht="15">
      <c r="A13" s="44" t="s">
        <v>173</v>
      </c>
      <c r="B13" s="44">
        <v>29160</v>
      </c>
      <c r="C13" s="44">
        <v>26760</v>
      </c>
      <c r="D13" s="44">
        <v>0</v>
      </c>
      <c r="E13" s="44"/>
      <c r="F13" s="44"/>
      <c r="G13" s="44"/>
      <c r="H13" s="44"/>
      <c r="I13" s="44"/>
    </row>
    <row r="14" spans="1:9" ht="15">
      <c r="A14" s="44" t="s">
        <v>174</v>
      </c>
      <c r="B14" s="44">
        <v>29160</v>
      </c>
      <c r="C14" s="44">
        <v>33800</v>
      </c>
      <c r="D14" s="44">
        <v>0</v>
      </c>
      <c r="E14" s="44"/>
      <c r="F14" s="44"/>
      <c r="G14" s="44"/>
      <c r="H14" s="44"/>
      <c r="I14" s="44"/>
    </row>
    <row r="15" spans="1:9" ht="15">
      <c r="A15" s="44" t="s">
        <v>175</v>
      </c>
      <c r="B15" s="45">
        <v>29160</v>
      </c>
      <c r="C15" s="44">
        <v>25000</v>
      </c>
      <c r="D15" s="44">
        <v>0</v>
      </c>
      <c r="E15" s="44"/>
      <c r="F15" s="44"/>
      <c r="G15" s="44"/>
      <c r="H15" s="44"/>
      <c r="I15" s="44"/>
    </row>
    <row r="16" spans="1:9" ht="15">
      <c r="A16" s="44" t="s">
        <v>176</v>
      </c>
      <c r="B16" s="44">
        <v>29160</v>
      </c>
      <c r="C16" s="44">
        <v>25000</v>
      </c>
      <c r="D16" s="44">
        <v>0</v>
      </c>
      <c r="E16" s="44"/>
      <c r="F16" s="44"/>
      <c r="G16" s="44"/>
      <c r="H16" s="44"/>
      <c r="I16" s="44"/>
    </row>
    <row r="17" spans="1:9" ht="15">
      <c r="A17" s="44" t="s">
        <v>177</v>
      </c>
      <c r="B17" s="44">
        <v>29160</v>
      </c>
      <c r="C17" s="44">
        <v>25000</v>
      </c>
      <c r="D17" s="44">
        <v>0</v>
      </c>
      <c r="E17" s="44"/>
      <c r="F17" s="44"/>
      <c r="G17" s="44"/>
      <c r="H17" s="44"/>
      <c r="I17" s="44"/>
    </row>
    <row r="18" spans="1:9" ht="15">
      <c r="A18" s="46" t="s">
        <v>178</v>
      </c>
      <c r="B18" s="47">
        <f aca="true" t="shared" si="0" ref="B18:G18">SUM(B6:B17)</f>
        <v>299920</v>
      </c>
      <c r="C18" s="47">
        <f t="shared" si="0"/>
        <v>255720</v>
      </c>
      <c r="D18" s="47">
        <f t="shared" si="0"/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7">
        <f>H5+B18-E18</f>
        <v>355923.96</v>
      </c>
      <c r="I18" s="47">
        <f>I5+B18-C18</f>
        <v>65572.28000000003</v>
      </c>
    </row>
    <row r="19" spans="1:9" ht="1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5">
      <c r="A21" s="40"/>
      <c r="B21" s="48" t="s">
        <v>179</v>
      </c>
      <c r="C21" s="40"/>
      <c r="D21" s="40"/>
      <c r="E21" s="40"/>
      <c r="F21" s="40"/>
      <c r="G21" s="48" t="s">
        <v>180</v>
      </c>
      <c r="H21" s="40"/>
      <c r="I21" s="40"/>
    </row>
    <row r="22" spans="1:9" ht="1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5">
      <c r="A23" s="40" t="s">
        <v>181</v>
      </c>
      <c r="B23" s="40">
        <v>7040</v>
      </c>
      <c r="C23" s="40"/>
      <c r="D23" s="40"/>
      <c r="E23" s="40"/>
      <c r="F23" s="40" t="s">
        <v>181</v>
      </c>
      <c r="G23" s="40">
        <v>7040</v>
      </c>
      <c r="H23" s="40"/>
      <c r="I23" s="40"/>
    </row>
    <row r="24" spans="1:9" ht="15">
      <c r="A24" s="40" t="s">
        <v>182</v>
      </c>
      <c r="B24" s="40">
        <v>2400</v>
      </c>
      <c r="C24" s="40"/>
      <c r="D24" s="40"/>
      <c r="E24" s="40"/>
      <c r="F24" s="40" t="s">
        <v>182</v>
      </c>
      <c r="G24" s="40">
        <v>2400</v>
      </c>
      <c r="H24" s="40"/>
      <c r="I24" s="40"/>
    </row>
    <row r="25" spans="1:9" ht="15">
      <c r="A25" s="40" t="s">
        <v>183</v>
      </c>
      <c r="B25" s="40">
        <v>7132.28</v>
      </c>
      <c r="C25" s="40"/>
      <c r="D25" s="40"/>
      <c r="E25" s="40"/>
      <c r="F25" s="40" t="s">
        <v>183</v>
      </c>
      <c r="G25" s="40">
        <v>21532.28</v>
      </c>
      <c r="H25" s="40"/>
      <c r="I25" s="40"/>
    </row>
    <row r="26" spans="1:9" ht="15">
      <c r="A26" s="40" t="s">
        <v>184</v>
      </c>
      <c r="B26" s="40">
        <v>4800</v>
      </c>
      <c r="C26" s="40"/>
      <c r="D26" s="40"/>
      <c r="E26" s="40"/>
      <c r="F26" s="40" t="s">
        <v>184</v>
      </c>
      <c r="G26" s="40">
        <v>9600</v>
      </c>
      <c r="H26" s="40"/>
      <c r="I26" s="40"/>
    </row>
    <row r="27" spans="1:9" ht="15">
      <c r="A27" s="40"/>
      <c r="B27" s="40"/>
      <c r="C27" s="40"/>
      <c r="D27" s="40"/>
      <c r="E27" s="40"/>
      <c r="F27" s="40" t="s">
        <v>185</v>
      </c>
      <c r="G27" s="40">
        <v>25000</v>
      </c>
      <c r="H27" s="40"/>
      <c r="I27" s="40"/>
    </row>
    <row r="28" spans="1:9" ht="1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5">
      <c r="A30" s="40" t="s">
        <v>178</v>
      </c>
      <c r="B30" s="40">
        <f>SUM(B23:B28)</f>
        <v>21372.28</v>
      </c>
      <c r="C30" s="40"/>
      <c r="D30" s="40"/>
      <c r="E30" s="40"/>
      <c r="F30" s="40" t="s">
        <v>178</v>
      </c>
      <c r="G30" s="40">
        <f>SUM(G23:G28)</f>
        <v>65572.28</v>
      </c>
      <c r="H30" s="40"/>
      <c r="I30" s="40"/>
    </row>
    <row r="32" ht="15">
      <c r="F32" t="s">
        <v>186</v>
      </c>
    </row>
    <row r="33" spans="1:4" ht="15">
      <c r="A33" s="1"/>
      <c r="B33" s="36"/>
      <c r="C33" s="36"/>
      <c r="D33" s="36"/>
    </row>
    <row r="34" ht="15">
      <c r="F34" t="s">
        <v>187</v>
      </c>
    </row>
    <row r="35" spans="6:9" ht="15">
      <c r="F35" t="s">
        <v>188</v>
      </c>
      <c r="I35" t="s">
        <v>189</v>
      </c>
    </row>
    <row r="36" ht="15">
      <c r="F36" t="s">
        <v>190</v>
      </c>
    </row>
    <row r="37" spans="6:9" ht="15">
      <c r="F37" t="s">
        <v>188</v>
      </c>
      <c r="I37" t="s">
        <v>191</v>
      </c>
    </row>
    <row r="38" ht="15">
      <c r="F38" t="s">
        <v>192</v>
      </c>
    </row>
    <row r="39" spans="6:9" ht="15">
      <c r="F39" t="s">
        <v>188</v>
      </c>
      <c r="I39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2020-04-09T06:04:51Z</cp:lastPrinted>
  <dcterms:created xsi:type="dcterms:W3CDTF">2013-03-12T12:50:44Z</dcterms:created>
  <dcterms:modified xsi:type="dcterms:W3CDTF">2021-04-12T05:50:18Z</dcterms:modified>
  <cp:category/>
  <cp:version/>
  <cp:contentType/>
  <cp:contentStatus/>
</cp:coreProperties>
</file>